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OFF\Documents\"/>
    </mc:Choice>
  </mc:AlternateContent>
  <bookViews>
    <workbookView xWindow="0" yWindow="0" windowWidth="20490" windowHeight="7755" activeTab="6"/>
  </bookViews>
  <sheets>
    <sheet name="4.1" sheetId="1" r:id="rId1"/>
    <sheet name="4.2" sheetId="2" r:id="rId2"/>
    <sheet name="4.3" sheetId="3" r:id="rId3"/>
    <sheet name="4.4" sheetId="4" r:id="rId4"/>
    <sheet name="4.5" sheetId="5" r:id="rId5"/>
    <sheet name="4.6" sheetId="6" r:id="rId6"/>
    <sheet name="4.7"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9" i="5" l="1"/>
  <c r="C48" i="5"/>
  <c r="C42" i="5"/>
  <c r="C47" i="5"/>
  <c r="C46" i="5"/>
  <c r="C45" i="5"/>
  <c r="C44" i="5"/>
  <c r="C43" i="5"/>
  <c r="C50" i="5"/>
  <c r="E27" i="7"/>
  <c r="E29" i="6"/>
  <c r="E28" i="6"/>
  <c r="E27" i="6"/>
  <c r="E26" i="6"/>
  <c r="C29" i="6"/>
  <c r="C28" i="6"/>
  <c r="C27" i="6"/>
  <c r="C26" i="6"/>
  <c r="E25" i="7"/>
  <c r="E24" i="7"/>
  <c r="E26" i="7" s="1"/>
  <c r="E23" i="7"/>
  <c r="E22" i="7"/>
  <c r="E21" i="7"/>
  <c r="E20" i="7"/>
  <c r="C20" i="7"/>
  <c r="C25" i="7"/>
  <c r="C24" i="7"/>
  <c r="C23" i="7"/>
  <c r="C22" i="7"/>
  <c r="C21" i="7"/>
  <c r="C27" i="7"/>
  <c r="C26" i="7"/>
  <c r="B22" i="7"/>
  <c r="B23" i="7" s="1"/>
  <c r="B24" i="7" s="1"/>
  <c r="B25" i="7" s="1"/>
  <c r="E30" i="6"/>
  <c r="C30" i="6"/>
  <c r="B20" i="6"/>
  <c r="C20" i="6"/>
  <c r="C56" i="5"/>
  <c r="C51" i="5"/>
  <c r="E35" i="5"/>
  <c r="E34" i="5"/>
  <c r="E33" i="5"/>
  <c r="E32" i="5"/>
  <c r="E31" i="5"/>
  <c r="E30" i="5"/>
  <c r="E29" i="5"/>
  <c r="E28" i="5"/>
  <c r="C34" i="5"/>
  <c r="C33" i="5"/>
  <c r="C32" i="5"/>
  <c r="C31" i="5"/>
  <c r="C30" i="5"/>
  <c r="C29" i="5"/>
  <c r="C28" i="5"/>
  <c r="C17" i="5"/>
  <c r="C16" i="5"/>
  <c r="C15" i="5"/>
  <c r="C14" i="5"/>
  <c r="B13" i="4"/>
  <c r="D34" i="3"/>
  <c r="D33" i="3"/>
  <c r="D32" i="3"/>
  <c r="D31" i="3"/>
  <c r="D30" i="3"/>
  <c r="C33" i="3"/>
  <c r="C31" i="3"/>
  <c r="C32" i="3"/>
  <c r="C30" i="3"/>
  <c r="C29" i="3"/>
  <c r="D23" i="3"/>
  <c r="D19" i="3"/>
  <c r="D20" i="3"/>
  <c r="D21" i="3"/>
  <c r="D22" i="3"/>
  <c r="C22" i="3"/>
  <c r="C21" i="3"/>
  <c r="C20" i="3"/>
  <c r="C19" i="3"/>
  <c r="C18" i="3"/>
  <c r="F30" i="2"/>
  <c r="F23" i="2"/>
  <c r="F17" i="2"/>
  <c r="F11" i="2"/>
  <c r="B28" i="1"/>
  <c r="B22" i="1"/>
  <c r="B16" i="1"/>
  <c r="B10" i="1"/>
  <c r="B12" i="7" l="1"/>
  <c r="B13" i="7" s="1"/>
  <c r="B14" i="7" s="1"/>
  <c r="B15" i="7" s="1"/>
</calcChain>
</file>

<file path=xl/sharedStrings.xml><?xml version="1.0" encoding="utf-8"?>
<sst xmlns="http://schemas.openxmlformats.org/spreadsheetml/2006/main" count="152" uniqueCount="82">
  <si>
    <t>CHAPTER 9: TIME VALUE ANALYSIS</t>
  </si>
  <si>
    <t>Homework 4.1, Chapter 9</t>
  </si>
  <si>
    <t>Find the following values for a lump sum assuming annual compounding.</t>
  </si>
  <si>
    <t>a. The future value of $500 invested at 4% for one year</t>
  </si>
  <si>
    <t>b. The future value of $600 invested at 3% for five years</t>
  </si>
  <si>
    <t>c. The present value of $700 invested at 5% for one year</t>
  </si>
  <si>
    <t>d. The present value of $800 invested at 3% for five years</t>
  </si>
  <si>
    <t>Homework 4.2, Chapter 9</t>
  </si>
  <si>
    <t>Find the following values assuming a regular, or ordinary, annuity.</t>
  </si>
  <si>
    <t>a. The present value of $700 per year for 10 years at 5%</t>
  </si>
  <si>
    <t>b. The future value of $700 per year for 10 years at 4%</t>
  </si>
  <si>
    <t>c. The present value of $500 per year for 7 years at 4%</t>
  </si>
  <si>
    <t>d. The future value of $500 per year for 7 years at 4%</t>
  </si>
  <si>
    <t>Homework 4.3, Chapter 9</t>
  </si>
  <si>
    <t>Consider the following uneven cash flow stream:</t>
  </si>
  <si>
    <t>Year</t>
  </si>
  <si>
    <t>Cash Flow</t>
  </si>
  <si>
    <t>a. What is the present (Year 0) value of the cash flow steam if the opportunity cost rate is 6%?</t>
  </si>
  <si>
    <t>b. What is the future (Year 5) value of the cash flow stream if the cash flows are invested in an account that pays 4% annually?</t>
  </si>
  <si>
    <t>Homework 4.4, Chapter 9</t>
  </si>
  <si>
    <t>a. Assume that you just $25 million in the Texas lottery, and hence the state will pay you 20 annual payments of $1.25 million at the end of each year.  If the rate of return on securities of similar risk to the lottery earning (e.g., the rate on 20-year U.S. Treasury bonds) is 5%, what is the present value of your winnings?</t>
  </si>
  <si>
    <t xml:space="preserve">     - Option 1: a lump sum payment of $25 million up front</t>
  </si>
  <si>
    <t xml:space="preserve">     - Option 2: 20 annual payments of $1.5 million</t>
  </si>
  <si>
    <t>b.  Considering this, which option should you take?  Explain your answer.</t>
  </si>
  <si>
    <t>CHAPTER 14: CAPITAL BUDGETING</t>
  </si>
  <si>
    <t>Homework 4.5, Chapter 14</t>
  </si>
  <si>
    <t>West Plains Clinic is evaluating a project that costs $72,500 and has expected net cash inflows of $18,000 per year for seven years.  The first inflow occurs one year after the cost outflow, and the project has a cost of capital of 5 percent.</t>
  </si>
  <si>
    <t>a. What is the project's payback?</t>
  </si>
  <si>
    <t>b. What is the project's NPV?</t>
  </si>
  <si>
    <t>c. What is the project's IRR?</t>
  </si>
  <si>
    <t>d. What is the MIRR?</t>
  </si>
  <si>
    <t>e. Is the project financially acceptable?  Explain your answer.</t>
  </si>
  <si>
    <t>Homework 4.6, Chapter 14</t>
  </si>
  <si>
    <t>Healthy Valley Medical Center is evaluating two investment projects, each of which requires an up-front expenditure of $1.25 million.  The projects are expected to produce the following net cash inflows:</t>
  </si>
  <si>
    <t>Project A</t>
  </si>
  <si>
    <t>Project B</t>
  </si>
  <si>
    <t>a. What is each project's IRR?</t>
  </si>
  <si>
    <t>b. What is each project's NPV if the cost of capital is 10%?</t>
  </si>
  <si>
    <t>Homework 4.7, Chapter 14</t>
  </si>
  <si>
    <t>Assume that you are the COO at Cactus Valley Medical Center.  The CEO has asked you to analyze two proposed capital investments—Project X and Project Y.  Each project requires a net investment outlay of $35,000, and the cost of capital for each project is 7 percent.  The expected net cash flows for each project are as follow:</t>
  </si>
  <si>
    <t>Project X</t>
  </si>
  <si>
    <t>Project Y</t>
  </si>
  <si>
    <t>a. Calculate each project's payback period, net present value (NPV), and internal rate of return (IRR).</t>
  </si>
  <si>
    <t xml:space="preserve"> </t>
  </si>
  <si>
    <t>b. Which project(s) is/are financially acceptable?  Explain your answer.</t>
  </si>
  <si>
    <t>PV</t>
  </si>
  <si>
    <t>TIME</t>
  </si>
  <si>
    <t>FV</t>
  </si>
  <si>
    <t>INTEREST</t>
  </si>
  <si>
    <t>YEARS</t>
  </si>
  <si>
    <t>YEAR</t>
  </si>
  <si>
    <t>years</t>
  </si>
  <si>
    <t>PMT</t>
  </si>
  <si>
    <t>INTREST</t>
  </si>
  <si>
    <t>PERIODS</t>
  </si>
  <si>
    <t>rate</t>
  </si>
  <si>
    <t>DC factor</t>
  </si>
  <si>
    <t>NPV</t>
  </si>
  <si>
    <t>FV FACTOR</t>
  </si>
  <si>
    <t>RATE</t>
  </si>
  <si>
    <t>NFV</t>
  </si>
  <si>
    <t xml:space="preserve">rate </t>
  </si>
  <si>
    <t>term</t>
  </si>
  <si>
    <t>pmt</t>
  </si>
  <si>
    <t>fv</t>
  </si>
  <si>
    <t>pv</t>
  </si>
  <si>
    <t>million</t>
  </si>
  <si>
    <t>I would consider taking option 1; since the value of money depreciates with time, receiving the %25 million dollars now will be more beneficial than receiving it in future. The size of investiment done now will be bigger with less risks compared to the one for option 2. the returns from securities are high and until  20 years are over the initial investment would have broken with a lot of returns.</t>
  </si>
  <si>
    <t>initial outlay</t>
  </si>
  <si>
    <t>year</t>
  </si>
  <si>
    <t>cashflows</t>
  </si>
  <si>
    <t>4.0069 years</t>
  </si>
  <si>
    <t>DF 5%</t>
  </si>
  <si>
    <t>IRR</t>
  </si>
  <si>
    <t>MIRR</t>
  </si>
  <si>
    <t>interest</t>
  </si>
  <si>
    <t xml:space="preserve">interest </t>
  </si>
  <si>
    <t>pv. C.f</t>
  </si>
  <si>
    <t>pv.cf</t>
  </si>
  <si>
    <t>p.v c.f</t>
  </si>
  <si>
    <t>Generally the project is financially acceptable. The payback period is almost 4 years after which the business breaks even and starts making profits. Also, with the positive NPV value, the investment proves viable as there are no losses suffered. The IRR was higher than the capital cost acting like a green light to okay the investment. The MIRR is also greater than the cost of capital hence validating the potetial of the project to thrive.</t>
  </si>
  <si>
    <t>Neither project Y nor X is financially acceptable. Even though Y has a positive NPV its IRR is almost zero and less than the cost of capital making the project less viable therefore even unattractive to investors. Consequently, Project x has a negative NPV meaning that it cannot even cater for its own production costs hence its IRR is below zero.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</si>
</sst>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quot;$&quot;#,##0\)"/>
    <numFmt numFmtId="165" formatCode="&quot;$&quot;#,##0_);[Red]\(&quot;$&quot;#,##0\)"/>
    <numFmt numFmtId="166" formatCode="&quot;$&quot;#,##0.00_);[Red]\(&quot;$&quot;#,##0.00\)"/>
    <numFmt numFmtId="167" formatCode="_(&quot;$&quot;* #,##0.00_);_(&quot;$&quot;* \(#,##0.00\);_(&quot;$&quot;* &quot;-&quot;??_);_(@_)"/>
    <numFmt numFmtId="168" formatCode="0_);[Red]\(0\)"/>
    <numFmt numFmtId="169" formatCode="&quot;$&quot;#,##0"/>
    <numFmt numFmtId="170" formatCode="&quot;$&quot;#,##0.00"/>
    <numFmt numFmtId="171" formatCode="0.0%"/>
    <numFmt numFmtId="172" formatCode="0.0"/>
    <numFmt numFmtId="173" formatCode="_(&quot;$&quot;* #,##0_);_(&quot;$&quot;* \(#,##0\);_(&quot;$&quot;* &quot;-&quot;??_);_(@_)"/>
    <numFmt numFmtId="174" formatCode="_([$$-409]* #,##0.00_);_([$$-409]* \(#,##0.00\);_([$$-409]* &quot;-&quot;??_);_(@_)"/>
    <numFmt numFmtId="175" formatCode="#,##0.000_);\(#,##0.000\)"/>
  </numFmts>
  <fonts count="16"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2"/>
      <name val="Times New Roman"/>
      <family val="1"/>
    </font>
    <font>
      <b/>
      <sz val="12"/>
      <color rgb="FFFF0000"/>
      <name val="Times New Roman"/>
      <family val="1"/>
    </font>
    <font>
      <sz val="12"/>
      <color rgb="FF0070C0"/>
      <name val="Times New Roman"/>
      <family val="1"/>
    </font>
    <font>
      <b/>
      <sz val="12"/>
      <name val="Times New Roman"/>
      <family val="1"/>
    </font>
    <font>
      <u/>
      <sz val="12"/>
      <color theme="1"/>
      <name val="Times New Roman"/>
      <family val="1"/>
    </font>
    <font>
      <sz val="12"/>
      <color rgb="FFFF0000"/>
      <name val="Times New Roman"/>
      <family val="1"/>
    </font>
    <font>
      <i/>
      <sz val="12"/>
      <name val="Times New Roman"/>
      <family val="1"/>
    </font>
    <font>
      <b/>
      <sz val="12"/>
      <color theme="1"/>
      <name val="Calibri"/>
      <family val="2"/>
      <scheme val="minor"/>
    </font>
    <font>
      <sz val="12"/>
      <color theme="1"/>
      <name val="Calibri"/>
      <family val="2"/>
      <scheme val="minor"/>
    </font>
    <font>
      <sz val="12"/>
      <name val="Calibri"/>
      <family val="2"/>
      <scheme val="minor"/>
    </font>
    <font>
      <sz val="12"/>
      <color rgb="FFFF0000"/>
      <name val="Calibri"/>
      <family val="2"/>
      <scheme val="minor"/>
    </font>
    <font>
      <b/>
      <sz val="12"/>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3">
    <xf numFmtId="0" fontId="0" fillId="0" borderId="0"/>
    <xf numFmtId="167"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right"/>
    </xf>
    <xf numFmtId="0" fontId="4" fillId="0" borderId="0" xfId="0" applyFont="1" applyAlignment="1">
      <alignment horizontal="left"/>
    </xf>
    <xf numFmtId="165" fontId="3" fillId="0" borderId="0" xfId="0" applyNumberFormat="1" applyFont="1"/>
    <xf numFmtId="9" fontId="3" fillId="0" borderId="0" xfId="2" applyFont="1" applyAlignment="1">
      <alignment horizontal="right"/>
    </xf>
    <xf numFmtId="9" fontId="3" fillId="0" borderId="0" xfId="0" applyNumberFormat="1" applyFont="1"/>
    <xf numFmtId="166" fontId="4" fillId="0" borderId="0" xfId="0" applyNumberFormat="1" applyFont="1"/>
    <xf numFmtId="166" fontId="5" fillId="0" borderId="0" xfId="0" applyNumberFormat="1" applyFont="1" applyAlignment="1">
      <alignment horizontal="right"/>
    </xf>
    <xf numFmtId="0" fontId="2" fillId="3" borderId="0" xfId="0" applyFont="1" applyFill="1"/>
    <xf numFmtId="0" fontId="3" fillId="3" borderId="0" xfId="0" applyFont="1" applyFill="1"/>
    <xf numFmtId="0" fontId="4" fillId="0" borderId="0" xfId="0" quotePrefix="1" applyFont="1" applyAlignment="1">
      <alignment horizontal="left"/>
    </xf>
    <xf numFmtId="174" fontId="3" fillId="0" borderId="0" xfId="1" applyNumberFormat="1" applyFont="1"/>
    <xf numFmtId="9" fontId="3" fillId="0" borderId="0" xfId="2" applyFont="1"/>
    <xf numFmtId="0" fontId="6" fillId="0" borderId="0" xfId="0" quotePrefix="1" applyFont="1" applyAlignment="1">
      <alignment horizontal="right"/>
    </xf>
    <xf numFmtId="167" fontId="3" fillId="0" borderId="0" xfId="1" applyFont="1"/>
    <xf numFmtId="0" fontId="4" fillId="0" borderId="0" xfId="0" applyFont="1" applyAlignment="1">
      <alignment horizontal="right"/>
    </xf>
    <xf numFmtId="166" fontId="6" fillId="0" borderId="0" xfId="0" quotePrefix="1" applyNumberFormat="1" applyFont="1" applyAlignment="1">
      <alignment horizontal="right"/>
    </xf>
    <xf numFmtId="167" fontId="4" fillId="0" borderId="0" xfId="1" applyFont="1" applyAlignment="1">
      <alignment horizontal="right"/>
    </xf>
    <xf numFmtId="9" fontId="4" fillId="0" borderId="0" xfId="2" applyFont="1" applyAlignment="1">
      <alignment horizontal="right"/>
    </xf>
    <xf numFmtId="9" fontId="4" fillId="0" borderId="0" xfId="2" applyFont="1" applyFill="1" applyBorder="1" applyAlignment="1">
      <alignment horizontal="right"/>
    </xf>
    <xf numFmtId="167" fontId="7" fillId="0" borderId="0" xfId="1" applyFont="1" applyAlignment="1">
      <alignment horizontal="right"/>
    </xf>
    <xf numFmtId="0" fontId="7" fillId="3" borderId="0" xfId="0" applyFont="1" applyFill="1"/>
    <xf numFmtId="166" fontId="4" fillId="3" borderId="0" xfId="0" applyNumberFormat="1" applyFont="1" applyFill="1"/>
    <xf numFmtId="168" fontId="4" fillId="0" borderId="0" xfId="0" applyNumberFormat="1" applyFont="1" applyAlignment="1">
      <alignment horizontal="right"/>
    </xf>
    <xf numFmtId="169" fontId="4" fillId="0" borderId="0" xfId="0" applyNumberFormat="1" applyFont="1" applyAlignment="1">
      <alignment horizontal="right"/>
    </xf>
    <xf numFmtId="166" fontId="7" fillId="0" borderId="0" xfId="0" applyNumberFormat="1" applyFont="1" applyAlignment="1">
      <alignment horizontal="right"/>
    </xf>
    <xf numFmtId="0" fontId="3" fillId="0" borderId="0" xfId="0" applyFont="1" applyAlignment="1">
      <alignment horizontal="right"/>
    </xf>
    <xf numFmtId="0" fontId="8" fillId="0" borderId="0" xfId="0" applyFont="1" applyAlignment="1">
      <alignment horizontal="center"/>
    </xf>
    <xf numFmtId="0" fontId="8" fillId="0" borderId="0" xfId="0" applyFont="1" applyAlignment="1">
      <alignment horizontal="right"/>
    </xf>
    <xf numFmtId="0" fontId="3" fillId="0" borderId="0" xfId="0" applyFont="1" applyAlignment="1">
      <alignment horizontal="center"/>
    </xf>
    <xf numFmtId="169" fontId="3" fillId="0" borderId="0" xfId="0" applyNumberFormat="1" applyFont="1"/>
    <xf numFmtId="3" fontId="3" fillId="0" borderId="0" xfId="0" applyNumberFormat="1" applyFont="1"/>
    <xf numFmtId="167" fontId="4" fillId="0" borderId="0" xfId="1" applyFont="1"/>
    <xf numFmtId="170" fontId="7" fillId="3" borderId="0" xfId="0" quotePrefix="1" applyNumberFormat="1" applyFont="1" applyFill="1" applyAlignment="1">
      <alignment horizontal="right"/>
    </xf>
    <xf numFmtId="0" fontId="4" fillId="3" borderId="0" xfId="0" quotePrefix="1" applyFont="1" applyFill="1" applyAlignment="1">
      <alignment horizontal="left"/>
    </xf>
    <xf numFmtId="170" fontId="9" fillId="3" borderId="0" xfId="0" applyNumberFormat="1" applyFont="1" applyFill="1"/>
    <xf numFmtId="166" fontId="3" fillId="0" borderId="0" xfId="0" applyNumberFormat="1" applyFont="1"/>
    <xf numFmtId="167" fontId="4" fillId="0" borderId="0" xfId="1" quotePrefix="1" applyFont="1" applyAlignment="1">
      <alignment horizontal="left"/>
    </xf>
    <xf numFmtId="170" fontId="7" fillId="3" borderId="0" xfId="0" applyNumberFormat="1" applyFont="1" applyFill="1" applyAlignment="1">
      <alignment horizontal="right"/>
    </xf>
    <xf numFmtId="170" fontId="4" fillId="3" borderId="0" xfId="0" quotePrefix="1" applyNumberFormat="1" applyFont="1" applyFill="1" applyAlignment="1">
      <alignment horizontal="left"/>
    </xf>
    <xf numFmtId="166" fontId="2" fillId="0" borderId="0" xfId="0" applyNumberFormat="1" applyFont="1"/>
    <xf numFmtId="166" fontId="5" fillId="0" borderId="0" xfId="0" applyNumberFormat="1" applyFont="1"/>
    <xf numFmtId="166" fontId="3" fillId="0" borderId="0" xfId="0" quotePrefix="1" applyNumberFormat="1" applyFont="1" applyAlignment="1">
      <alignment horizontal="center"/>
    </xf>
    <xf numFmtId="0" fontId="3" fillId="0" borderId="0" xfId="0" quotePrefix="1" applyFont="1" applyAlignment="1">
      <alignment horizontal="center"/>
    </xf>
    <xf numFmtId="0" fontId="2" fillId="0" borderId="0" xfId="0" applyFont="1" applyAlignment="1">
      <alignment wrapText="1"/>
    </xf>
    <xf numFmtId="170" fontId="4" fillId="0" borderId="0" xfId="0" applyNumberFormat="1" applyFont="1" applyAlignment="1">
      <alignment horizontal="right"/>
    </xf>
    <xf numFmtId="0" fontId="3" fillId="0" borderId="0" xfId="0" quotePrefix="1" applyFont="1" applyAlignment="1">
      <alignment horizontal="left"/>
    </xf>
    <xf numFmtId="170" fontId="10" fillId="0" borderId="0" xfId="0" applyNumberFormat="1" applyFont="1" applyAlignment="1">
      <alignment horizontal="left"/>
    </xf>
    <xf numFmtId="167" fontId="4" fillId="0" borderId="0" xfId="1" applyFont="1" applyAlignment="1">
      <alignment horizontal="left"/>
    </xf>
    <xf numFmtId="9" fontId="4" fillId="3" borderId="0" xfId="2" applyFont="1" applyFill="1" applyBorder="1" applyAlignment="1">
      <alignment horizontal="right"/>
    </xf>
    <xf numFmtId="166" fontId="9" fillId="3" borderId="0" xfId="0" applyNumberFormat="1" applyFont="1" applyFill="1" applyAlignment="1">
      <alignment horizontal="left"/>
    </xf>
    <xf numFmtId="0" fontId="7" fillId="0" borderId="0" xfId="0" quotePrefix="1" applyFont="1" applyAlignment="1">
      <alignment horizontal="left"/>
    </xf>
    <xf numFmtId="9" fontId="3" fillId="0" borderId="0" xfId="2" applyFont="1" applyFill="1"/>
    <xf numFmtId="0" fontId="11" fillId="0" borderId="0" xfId="0" applyFont="1"/>
    <xf numFmtId="0" fontId="12" fillId="0" borderId="0" xfId="0" applyFont="1"/>
    <xf numFmtId="0" fontId="13" fillId="0" borderId="0" xfId="0" applyFont="1"/>
    <xf numFmtId="3" fontId="12" fillId="0" borderId="0" xfId="0" applyNumberFormat="1" applyFont="1"/>
    <xf numFmtId="0" fontId="12" fillId="0" borderId="0" xfId="0" applyFont="1" applyBorder="1" applyAlignment="1">
      <alignment horizontal="right" wrapText="1"/>
    </xf>
    <xf numFmtId="0" fontId="12" fillId="0" borderId="0" xfId="0" applyFont="1" applyBorder="1"/>
    <xf numFmtId="0" fontId="13" fillId="0" borderId="0" xfId="0" applyFont="1" applyBorder="1" applyAlignment="1">
      <alignment horizontal="right" wrapText="1"/>
    </xf>
    <xf numFmtId="0" fontId="12" fillId="0" borderId="0" xfId="0" applyFont="1" applyAlignment="1">
      <alignment horizontal="right" wrapText="1"/>
    </xf>
    <xf numFmtId="171" fontId="12" fillId="0" borderId="0" xfId="2" applyNumberFormat="1" applyFont="1" applyBorder="1"/>
    <xf numFmtId="171" fontId="13" fillId="0" borderId="0" xfId="2" applyNumberFormat="1" applyFont="1" applyBorder="1"/>
    <xf numFmtId="167" fontId="12" fillId="0" borderId="0" xfId="1" applyFont="1" applyBorder="1"/>
    <xf numFmtId="164" fontId="13" fillId="0" borderId="0" xfId="1" applyNumberFormat="1" applyFont="1" applyBorder="1"/>
    <xf numFmtId="167" fontId="12" fillId="0" borderId="0" xfId="0" applyNumberFormat="1" applyFont="1" applyBorder="1" applyAlignment="1">
      <alignment horizontal="left"/>
    </xf>
    <xf numFmtId="37" fontId="13" fillId="0" borderId="0" xfId="0" applyNumberFormat="1" applyFont="1" applyBorder="1"/>
    <xf numFmtId="1" fontId="12" fillId="0" borderId="0" xfId="0" applyNumberFormat="1" applyFont="1"/>
    <xf numFmtId="0" fontId="12" fillId="0" borderId="0" xfId="0" applyFont="1" applyBorder="1" applyAlignment="1">
      <alignment horizontal="left"/>
    </xf>
    <xf numFmtId="37" fontId="14" fillId="3" borderId="0" xfId="0" applyNumberFormat="1" applyFont="1" applyFill="1" applyBorder="1"/>
    <xf numFmtId="2" fontId="12" fillId="0" borderId="0" xfId="0" applyNumberFormat="1" applyFont="1"/>
    <xf numFmtId="0" fontId="13" fillId="0" borderId="0" xfId="0" applyFont="1" applyBorder="1"/>
    <xf numFmtId="37" fontId="12" fillId="0" borderId="0" xfId="0" applyNumberFormat="1" applyFont="1"/>
    <xf numFmtId="37" fontId="12" fillId="0" borderId="0" xfId="0" applyNumberFormat="1" applyFont="1" applyBorder="1"/>
    <xf numFmtId="2" fontId="15" fillId="0" borderId="0" xfId="0" applyNumberFormat="1" applyFont="1" applyBorder="1"/>
    <xf numFmtId="0" fontId="12" fillId="0" borderId="0" xfId="0" applyFont="1" applyAlignment="1">
      <alignment horizontal="left"/>
    </xf>
    <xf numFmtId="37" fontId="13" fillId="0" borderId="0" xfId="0" applyNumberFormat="1" applyFont="1"/>
    <xf numFmtId="172" fontId="13" fillId="0" borderId="0" xfId="0" quotePrefix="1" applyNumberFormat="1" applyFont="1" applyAlignment="1">
      <alignment horizontal="right"/>
    </xf>
    <xf numFmtId="171" fontId="15" fillId="0" borderId="0" xfId="0" applyNumberFormat="1" applyFont="1"/>
    <xf numFmtId="0" fontId="13" fillId="0" borderId="0" xfId="0" quotePrefix="1" applyFont="1"/>
    <xf numFmtId="9" fontId="12" fillId="0" borderId="0" xfId="2" applyFont="1"/>
    <xf numFmtId="0" fontId="12" fillId="0" borderId="0" xfId="0" applyFont="1" applyAlignment="1">
      <alignment horizontal="center"/>
    </xf>
    <xf numFmtId="165" fontId="13" fillId="0" borderId="0" xfId="1" applyNumberFormat="1" applyFont="1" applyBorder="1"/>
    <xf numFmtId="167" fontId="13" fillId="0" borderId="0" xfId="0" applyNumberFormat="1" applyFont="1"/>
    <xf numFmtId="167" fontId="12" fillId="0" borderId="0" xfId="0" applyNumberFormat="1" applyFont="1"/>
    <xf numFmtId="0" fontId="12" fillId="3" borderId="0" xfId="0" applyFont="1" applyFill="1"/>
    <xf numFmtId="0" fontId="13" fillId="3" borderId="0" xfId="0" applyFont="1" applyFill="1"/>
    <xf numFmtId="167" fontId="14" fillId="3" borderId="0" xfId="0" applyNumberFormat="1" applyFont="1" applyFill="1"/>
    <xf numFmtId="166" fontId="12" fillId="0" borderId="0" xfId="0" applyNumberFormat="1" applyFont="1"/>
    <xf numFmtId="171" fontId="11" fillId="0" borderId="0" xfId="0" applyNumberFormat="1" applyFont="1"/>
    <xf numFmtId="9" fontId="14" fillId="0" borderId="0" xfId="0" applyNumberFormat="1" applyFont="1"/>
    <xf numFmtId="9" fontId="14" fillId="3" borderId="0" xfId="0" applyNumberFormat="1" applyFont="1" applyFill="1"/>
    <xf numFmtId="0" fontId="3" fillId="0" borderId="1" xfId="0" applyFont="1" applyBorder="1" applyAlignment="1">
      <alignment horizontal="center"/>
    </xf>
    <xf numFmtId="37" fontId="3" fillId="0" borderId="0" xfId="0" applyNumberFormat="1" applyFont="1"/>
    <xf numFmtId="9" fontId="3" fillId="3" borderId="0" xfId="0" applyNumberFormat="1" applyFont="1" applyFill="1"/>
    <xf numFmtId="0" fontId="4" fillId="0" borderId="0" xfId="0" quotePrefix="1" applyFont="1"/>
    <xf numFmtId="0" fontId="7" fillId="0" borderId="0" xfId="0" applyFont="1"/>
    <xf numFmtId="0" fontId="8" fillId="0" borderId="1" xfId="0" applyFont="1" applyBorder="1" applyAlignment="1">
      <alignment horizontal="center"/>
    </xf>
    <xf numFmtId="0" fontId="8" fillId="0" borderId="0" xfId="0" applyFont="1"/>
    <xf numFmtId="0" fontId="8" fillId="0" borderId="0" xfId="0" applyFont="1" applyFill="1" applyBorder="1" applyAlignment="1">
      <alignment horizontal="center"/>
    </xf>
    <xf numFmtId="37" fontId="3" fillId="3" borderId="0" xfId="0" applyNumberFormat="1" applyFont="1" applyFill="1"/>
    <xf numFmtId="0" fontId="2" fillId="0" borderId="0" xfId="0" quotePrefix="1" applyFont="1"/>
    <xf numFmtId="0" fontId="4" fillId="0" borderId="1" xfId="0" applyFont="1" applyBorder="1" applyAlignment="1">
      <alignment horizontal="center"/>
    </xf>
    <xf numFmtId="0" fontId="4" fillId="0" borderId="1" xfId="0" applyFont="1" applyBorder="1" applyAlignment="1">
      <alignment horizontal="right"/>
    </xf>
    <xf numFmtId="0" fontId="4" fillId="0" borderId="0" xfId="0" applyFont="1" applyAlignment="1">
      <alignment horizontal="center"/>
    </xf>
    <xf numFmtId="37" fontId="4" fillId="0" borderId="0" xfId="0" applyNumberFormat="1" applyFont="1"/>
    <xf numFmtId="171" fontId="7" fillId="0" borderId="0" xfId="2" applyNumberFormat="1" applyFont="1" applyBorder="1"/>
    <xf numFmtId="165" fontId="4" fillId="0" borderId="0" xfId="0" applyNumberFormat="1" applyFont="1"/>
    <xf numFmtId="173" fontId="4" fillId="0" borderId="0" xfId="1" applyNumberFormat="1" applyFont="1" applyBorder="1"/>
    <xf numFmtId="164" fontId="4" fillId="0" borderId="0" xfId="0" applyNumberFormat="1" applyFont="1"/>
    <xf numFmtId="2" fontId="4" fillId="0" borderId="0" xfId="0" applyNumberFormat="1" applyFont="1"/>
    <xf numFmtId="0" fontId="4" fillId="3" borderId="0" xfId="0" applyFont="1" applyFill="1" applyAlignment="1">
      <alignment horizontal="center"/>
    </xf>
    <xf numFmtId="37" fontId="4" fillId="3" borderId="0" xfId="0" applyNumberFormat="1" applyFont="1" applyFill="1"/>
    <xf numFmtId="175" fontId="4" fillId="3" borderId="0" xfId="0" applyNumberFormat="1" applyFont="1" applyFill="1"/>
    <xf numFmtId="39" fontId="4" fillId="3" borderId="0" xfId="0" applyNumberFormat="1" applyFont="1" applyFill="1"/>
    <xf numFmtId="2" fontId="7" fillId="0" borderId="0" xfId="0" applyNumberFormat="1" applyFont="1"/>
    <xf numFmtId="165" fontId="7" fillId="0" borderId="0" xfId="0" applyNumberFormat="1" applyFont="1"/>
    <xf numFmtId="164" fontId="7" fillId="0" borderId="0" xfId="0" applyNumberFormat="1" applyFont="1"/>
    <xf numFmtId="171" fontId="7" fillId="0" borderId="0" xfId="0" applyNumberFormat="1" applyFont="1"/>
    <xf numFmtId="171" fontId="4" fillId="0" borderId="0" xfId="0" applyNumberFormat="1" applyFont="1"/>
    <xf numFmtId="0" fontId="2" fillId="2" borderId="0" xfId="0" applyFont="1" applyFill="1" applyAlignment="1">
      <alignment wrapText="1"/>
    </xf>
    <xf numFmtId="0" fontId="7" fillId="3" borderId="0" xfId="0" applyFont="1" applyFill="1" applyAlignment="1">
      <alignment horizontal="center" wrapText="1"/>
    </xf>
    <xf numFmtId="0" fontId="11" fillId="2" borderId="0" xfId="0" applyFont="1" applyFill="1" applyAlignment="1">
      <alignment wrapText="1"/>
    </xf>
    <xf numFmtId="0" fontId="12" fillId="3" borderId="0" xfId="0" applyFont="1" applyFill="1" applyAlignment="1">
      <alignment wrapText="1"/>
    </xf>
    <xf numFmtId="0" fontId="2" fillId="2" borderId="0" xfId="0" applyFont="1" applyFill="1" applyAlignment="1">
      <alignment vertical="center" wrapText="1"/>
    </xf>
    <xf numFmtId="0" fontId="3" fillId="3" borderId="0" xfId="0" applyFont="1" applyFill="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opLeftCell="A19" zoomScale="90" zoomScaleNormal="90" workbookViewId="0">
      <selection activeCell="E22" sqref="E22"/>
    </sheetView>
  </sheetViews>
  <sheetFormatPr defaultColWidth="9.140625" defaultRowHeight="15.75" x14ac:dyDescent="0.25"/>
  <cols>
    <col min="1" max="1" width="18.85546875" style="2" customWidth="1"/>
    <col min="2" max="2" width="11.140625" style="2" customWidth="1"/>
    <col min="3" max="7" width="9.140625" style="2"/>
    <col min="8" max="8" width="13" style="2" customWidth="1"/>
    <col min="9" max="9" width="12" style="3" customWidth="1"/>
    <col min="10" max="10" width="13.28515625" style="2" customWidth="1"/>
    <col min="11" max="11" width="14.28515625" style="2" customWidth="1"/>
    <col min="12" max="12" width="13.85546875" style="2" customWidth="1"/>
    <col min="13" max="13" width="13.140625" style="2" customWidth="1"/>
    <col min="14" max="14" width="8.42578125" style="2" customWidth="1"/>
    <col min="15" max="15" width="13" style="2" customWidth="1"/>
    <col min="16" max="16" width="10.28515625" style="2" customWidth="1"/>
    <col min="17" max="16384" width="9.140625" style="2"/>
  </cols>
  <sheetData>
    <row r="1" spans="1:12" x14ac:dyDescent="0.25">
      <c r="A1" s="1" t="s">
        <v>0</v>
      </c>
    </row>
    <row r="2" spans="1:12" x14ac:dyDescent="0.25">
      <c r="A2" s="1" t="s">
        <v>1</v>
      </c>
    </row>
    <row r="4" spans="1:12" x14ac:dyDescent="0.25">
      <c r="A4" s="1" t="s">
        <v>2</v>
      </c>
      <c r="B4" s="1"/>
      <c r="C4" s="1"/>
      <c r="D4" s="1"/>
      <c r="E4" s="1"/>
      <c r="F4" s="1"/>
      <c r="G4" s="1"/>
      <c r="H4" s="1"/>
    </row>
    <row r="5" spans="1:12" x14ac:dyDescent="0.25">
      <c r="A5" s="1"/>
      <c r="B5" s="1"/>
      <c r="C5" s="1"/>
      <c r="D5" s="1"/>
      <c r="E5" s="1"/>
      <c r="F5" s="1"/>
      <c r="G5" s="1"/>
      <c r="H5" s="1"/>
    </row>
    <row r="6" spans="1:12" x14ac:dyDescent="0.25">
      <c r="A6" s="1" t="s">
        <v>3</v>
      </c>
      <c r="H6" s="4"/>
      <c r="I6" s="5"/>
    </row>
    <row r="7" spans="1:12" x14ac:dyDescent="0.25">
      <c r="A7" s="1" t="s">
        <v>45</v>
      </c>
      <c r="B7" s="6">
        <v>500</v>
      </c>
      <c r="H7" s="7"/>
      <c r="K7" s="3"/>
      <c r="L7" s="3"/>
    </row>
    <row r="8" spans="1:12" x14ac:dyDescent="0.25">
      <c r="A8" s="1" t="s">
        <v>48</v>
      </c>
      <c r="B8" s="8">
        <v>0.04</v>
      </c>
      <c r="H8" s="7"/>
      <c r="K8" s="9"/>
      <c r="L8" s="9"/>
    </row>
    <row r="9" spans="1:12" x14ac:dyDescent="0.25">
      <c r="A9" s="1" t="s">
        <v>46</v>
      </c>
      <c r="B9" s="2">
        <v>1</v>
      </c>
      <c r="C9" s="2" t="s">
        <v>50</v>
      </c>
      <c r="H9" s="10"/>
      <c r="K9" s="9"/>
      <c r="L9" s="9"/>
    </row>
    <row r="10" spans="1:12" x14ac:dyDescent="0.25">
      <c r="A10" s="11" t="s">
        <v>47</v>
      </c>
      <c r="B10" s="12">
        <f>B7*(1+B8)^B9</f>
        <v>520</v>
      </c>
      <c r="K10" s="13"/>
      <c r="L10" s="13"/>
    </row>
    <row r="11" spans="1:12" x14ac:dyDescent="0.25">
      <c r="K11" s="3"/>
      <c r="L11" s="3"/>
    </row>
    <row r="12" spans="1:12" x14ac:dyDescent="0.25">
      <c r="A12" s="1" t="s">
        <v>4</v>
      </c>
      <c r="B12" s="5"/>
      <c r="C12" s="3"/>
      <c r="H12" s="4"/>
      <c r="K12" s="3"/>
      <c r="L12" s="3"/>
    </row>
    <row r="13" spans="1:12" x14ac:dyDescent="0.25">
      <c r="A13" s="1" t="s">
        <v>45</v>
      </c>
      <c r="B13" s="14">
        <v>500</v>
      </c>
      <c r="H13" s="7"/>
      <c r="K13" s="3"/>
      <c r="L13" s="3"/>
    </row>
    <row r="14" spans="1:12" x14ac:dyDescent="0.25">
      <c r="A14" s="1" t="s">
        <v>48</v>
      </c>
      <c r="B14" s="15">
        <v>0.03</v>
      </c>
      <c r="H14" s="10"/>
      <c r="K14" s="9"/>
      <c r="L14" s="9"/>
    </row>
    <row r="15" spans="1:12" x14ac:dyDescent="0.25">
      <c r="A15" s="1" t="s">
        <v>46</v>
      </c>
      <c r="B15" s="2">
        <v>5</v>
      </c>
      <c r="C15" s="2" t="s">
        <v>49</v>
      </c>
      <c r="H15" s="16"/>
      <c r="K15" s="9"/>
      <c r="L15" s="9"/>
    </row>
    <row r="16" spans="1:12" x14ac:dyDescent="0.25">
      <c r="A16" s="11" t="s">
        <v>47</v>
      </c>
      <c r="B16" s="12">
        <f>B13*(1+B14)^B15</f>
        <v>579.63703714999997</v>
      </c>
      <c r="K16" s="13"/>
      <c r="L16" s="13"/>
    </row>
    <row r="17" spans="1:12" x14ac:dyDescent="0.25">
      <c r="K17" s="3"/>
      <c r="L17" s="3"/>
    </row>
    <row r="18" spans="1:12" x14ac:dyDescent="0.25">
      <c r="A18" s="1" t="s">
        <v>5</v>
      </c>
      <c r="B18" s="5"/>
      <c r="G18" s="4"/>
      <c r="H18" s="3"/>
      <c r="K18" s="5"/>
      <c r="L18" s="3"/>
    </row>
    <row r="19" spans="1:12" x14ac:dyDescent="0.25">
      <c r="A19" s="1" t="s">
        <v>47</v>
      </c>
      <c r="B19" s="17">
        <v>700</v>
      </c>
      <c r="G19" s="7"/>
      <c r="H19" s="3"/>
      <c r="K19" s="3"/>
      <c r="L19" s="3"/>
    </row>
    <row r="20" spans="1:12" x14ac:dyDescent="0.25">
      <c r="A20" s="1" t="s">
        <v>48</v>
      </c>
      <c r="B20" s="15">
        <v>0.05</v>
      </c>
      <c r="G20" s="10"/>
      <c r="H20" s="18"/>
      <c r="K20" s="9"/>
      <c r="L20" s="9"/>
    </row>
    <row r="21" spans="1:12" x14ac:dyDescent="0.25">
      <c r="A21" s="1" t="s">
        <v>46</v>
      </c>
      <c r="B21" s="2">
        <v>1</v>
      </c>
      <c r="C21" s="2" t="s">
        <v>50</v>
      </c>
      <c r="G21" s="19"/>
      <c r="H21" s="3"/>
      <c r="K21" s="9"/>
      <c r="L21" s="9"/>
    </row>
    <row r="22" spans="1:12" x14ac:dyDescent="0.25">
      <c r="A22" s="11" t="s">
        <v>45</v>
      </c>
      <c r="B22" s="12">
        <f>B19*(1+B20)^-1</f>
        <v>666.66666666666663</v>
      </c>
      <c r="H22" s="3"/>
      <c r="K22" s="13"/>
      <c r="L22" s="13"/>
    </row>
    <row r="23" spans="1:12" x14ac:dyDescent="0.25">
      <c r="H23" s="3"/>
      <c r="K23" s="3"/>
      <c r="L23" s="3"/>
    </row>
    <row r="24" spans="1:12" x14ac:dyDescent="0.25">
      <c r="A24" s="1" t="s">
        <v>6</v>
      </c>
      <c r="B24" s="5"/>
      <c r="G24" s="4"/>
      <c r="H24" s="3"/>
      <c r="K24" s="5"/>
      <c r="L24" s="3"/>
    </row>
    <row r="25" spans="1:12" x14ac:dyDescent="0.25">
      <c r="A25" s="1" t="s">
        <v>47</v>
      </c>
      <c r="B25" s="17">
        <v>800</v>
      </c>
      <c r="G25" s="7"/>
      <c r="H25" s="3"/>
      <c r="K25" s="3"/>
      <c r="L25" s="3"/>
    </row>
    <row r="26" spans="1:12" x14ac:dyDescent="0.25">
      <c r="A26" s="1" t="s">
        <v>48</v>
      </c>
      <c r="B26" s="15">
        <v>0.03</v>
      </c>
      <c r="G26" s="10"/>
      <c r="H26" s="3"/>
      <c r="K26" s="9"/>
      <c r="L26" s="9"/>
    </row>
    <row r="27" spans="1:12" x14ac:dyDescent="0.25">
      <c r="A27" s="1" t="s">
        <v>46</v>
      </c>
      <c r="B27" s="2">
        <v>5</v>
      </c>
      <c r="C27" s="2" t="s">
        <v>51</v>
      </c>
      <c r="G27" s="19"/>
      <c r="H27" s="3"/>
      <c r="K27" s="9"/>
      <c r="L27" s="9"/>
    </row>
    <row r="28" spans="1:12" x14ac:dyDescent="0.25">
      <c r="A28" s="11" t="s">
        <v>45</v>
      </c>
      <c r="B28" s="12">
        <f>B25*(1+B26)^-5</f>
        <v>690.0870275073313</v>
      </c>
      <c r="H28" s="3"/>
      <c r="K28" s="13"/>
      <c r="L28" s="13"/>
    </row>
    <row r="29" spans="1:12" x14ac:dyDescent="0.25">
      <c r="H29" s="5"/>
      <c r="J29" s="3"/>
      <c r="K29" s="3"/>
      <c r="L29" s="3"/>
    </row>
    <row r="30" spans="1:12" x14ac:dyDescent="0.25">
      <c r="J30" s="3"/>
      <c r="K30" s="3"/>
      <c r="L30" s="3"/>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7" zoomScale="90" zoomScaleNormal="90" workbookViewId="0">
      <selection activeCell="H14" sqref="H14"/>
    </sheetView>
  </sheetViews>
  <sheetFormatPr defaultColWidth="9.140625" defaultRowHeight="15.75" x14ac:dyDescent="0.25"/>
  <cols>
    <col min="1" max="1" width="9" style="2" customWidth="1"/>
    <col min="2" max="5" width="9.140625" style="2"/>
    <col min="6" max="6" width="11.7109375" style="2" bestFit="1" customWidth="1"/>
    <col min="7" max="16384" width="9.140625" style="2"/>
  </cols>
  <sheetData>
    <row r="1" spans="1:7" x14ac:dyDescent="0.25">
      <c r="A1" s="1" t="s">
        <v>0</v>
      </c>
    </row>
    <row r="2" spans="1:7" x14ac:dyDescent="0.25">
      <c r="A2" s="1" t="s">
        <v>7</v>
      </c>
    </row>
    <row r="4" spans="1:7" x14ac:dyDescent="0.25">
      <c r="A4" s="1" t="s">
        <v>8</v>
      </c>
      <c r="B4" s="1"/>
      <c r="C4" s="1"/>
      <c r="D4" s="1"/>
      <c r="E4" s="1"/>
      <c r="F4" s="1"/>
      <c r="G4" s="1"/>
    </row>
    <row r="5" spans="1:7" x14ac:dyDescent="0.25">
      <c r="A5" s="1"/>
      <c r="B5" s="1"/>
      <c r="C5" s="1"/>
      <c r="D5" s="1"/>
      <c r="E5" s="1"/>
      <c r="F5" s="1"/>
      <c r="G5" s="1"/>
    </row>
    <row r="6" spans="1:7" x14ac:dyDescent="0.25">
      <c r="A6" s="1" t="s">
        <v>9</v>
      </c>
    </row>
    <row r="7" spans="1:7" x14ac:dyDescent="0.25">
      <c r="A7" s="1"/>
      <c r="B7" s="20"/>
      <c r="C7" s="5"/>
      <c r="E7" s="1" t="s">
        <v>52</v>
      </c>
      <c r="F7" s="17">
        <v>700</v>
      </c>
    </row>
    <row r="8" spans="1:7" x14ac:dyDescent="0.25">
      <c r="A8" s="1"/>
      <c r="B8" s="21"/>
      <c r="C8" s="5"/>
      <c r="E8" s="1" t="s">
        <v>53</v>
      </c>
      <c r="F8" s="15">
        <v>0.05</v>
      </c>
    </row>
    <row r="9" spans="1:7" x14ac:dyDescent="0.25">
      <c r="A9" s="1"/>
      <c r="B9" s="22"/>
      <c r="C9" s="5"/>
      <c r="E9" s="1" t="s">
        <v>54</v>
      </c>
      <c r="F9" s="2">
        <v>10</v>
      </c>
      <c r="G9" s="2" t="s">
        <v>51</v>
      </c>
    </row>
    <row r="10" spans="1:7" x14ac:dyDescent="0.25">
      <c r="A10" s="1"/>
      <c r="B10" s="23"/>
      <c r="C10" s="13"/>
      <c r="E10" s="1" t="s">
        <v>47</v>
      </c>
      <c r="F10" s="17">
        <v>0</v>
      </c>
    </row>
    <row r="11" spans="1:7" x14ac:dyDescent="0.25">
      <c r="A11" s="1"/>
      <c r="E11" s="24" t="s">
        <v>45</v>
      </c>
      <c r="F11" s="25">
        <f>PV(F8,F9,F7,F10,)</f>
        <v>-5405.2144504293692</v>
      </c>
    </row>
    <row r="12" spans="1:7" x14ac:dyDescent="0.25">
      <c r="A12" s="1" t="s">
        <v>10</v>
      </c>
    </row>
    <row r="13" spans="1:7" x14ac:dyDescent="0.25">
      <c r="B13" s="26"/>
      <c r="C13" s="5"/>
      <c r="E13" s="1" t="s">
        <v>52</v>
      </c>
      <c r="F13" s="17">
        <v>700</v>
      </c>
    </row>
    <row r="14" spans="1:7" x14ac:dyDescent="0.25">
      <c r="B14" s="27"/>
      <c r="C14" s="5"/>
      <c r="E14" s="1" t="s">
        <v>53</v>
      </c>
      <c r="F14" s="15">
        <v>0.04</v>
      </c>
    </row>
    <row r="15" spans="1:7" x14ac:dyDescent="0.25">
      <c r="B15" s="22"/>
      <c r="C15" s="5"/>
      <c r="E15" s="1" t="s">
        <v>54</v>
      </c>
      <c r="F15" s="2">
        <v>10</v>
      </c>
      <c r="G15" s="2" t="s">
        <v>51</v>
      </c>
    </row>
    <row r="16" spans="1:7" x14ac:dyDescent="0.25">
      <c r="B16" s="28"/>
      <c r="C16" s="13"/>
      <c r="E16" s="1" t="s">
        <v>45</v>
      </c>
      <c r="F16" s="17">
        <v>0</v>
      </c>
    </row>
    <row r="17" spans="1:7" x14ac:dyDescent="0.25">
      <c r="E17" s="24" t="s">
        <v>47</v>
      </c>
      <c r="F17" s="25">
        <f>FV(F14,F15,F13,F16,)</f>
        <v>-8404.2749860710301</v>
      </c>
    </row>
    <row r="18" spans="1:7" x14ac:dyDescent="0.25">
      <c r="A18" s="1" t="s">
        <v>11</v>
      </c>
    </row>
    <row r="19" spans="1:7" x14ac:dyDescent="0.25">
      <c r="B19" s="26"/>
      <c r="C19" s="5"/>
      <c r="E19" s="1" t="s">
        <v>52</v>
      </c>
      <c r="F19" s="17">
        <v>500</v>
      </c>
    </row>
    <row r="20" spans="1:7" x14ac:dyDescent="0.25">
      <c r="B20" s="27"/>
      <c r="C20" s="5"/>
      <c r="E20" s="1" t="s">
        <v>53</v>
      </c>
      <c r="F20" s="15">
        <v>0.04</v>
      </c>
      <c r="G20" s="29"/>
    </row>
    <row r="21" spans="1:7" x14ac:dyDescent="0.25">
      <c r="B21" s="22"/>
      <c r="C21" s="5"/>
      <c r="E21" s="1" t="s">
        <v>54</v>
      </c>
      <c r="F21" s="2">
        <v>7</v>
      </c>
      <c r="G21" s="2" t="s">
        <v>51</v>
      </c>
    </row>
    <row r="22" spans="1:7" x14ac:dyDescent="0.25">
      <c r="B22" s="28"/>
      <c r="C22" s="13"/>
      <c r="E22" s="1" t="s">
        <v>47</v>
      </c>
      <c r="F22" s="17">
        <v>0</v>
      </c>
      <c r="G22" s="5"/>
    </row>
    <row r="23" spans="1:7" x14ac:dyDescent="0.25">
      <c r="E23" s="24" t="s">
        <v>45</v>
      </c>
      <c r="F23" s="25">
        <f>PV(F1,F21,F19,F22,H24)</f>
        <v>-3500</v>
      </c>
      <c r="G23" s="3"/>
    </row>
    <row r="24" spans="1:7" x14ac:dyDescent="0.25">
      <c r="G24" s="3"/>
    </row>
    <row r="25" spans="1:7" x14ac:dyDescent="0.25">
      <c r="A25" s="1" t="s">
        <v>12</v>
      </c>
    </row>
    <row r="26" spans="1:7" x14ac:dyDescent="0.25">
      <c r="B26" s="26"/>
      <c r="C26" s="5"/>
      <c r="E26" s="1" t="s">
        <v>52</v>
      </c>
      <c r="F26" s="17">
        <v>500</v>
      </c>
    </row>
    <row r="27" spans="1:7" x14ac:dyDescent="0.25">
      <c r="B27" s="27"/>
      <c r="C27" s="5"/>
      <c r="E27" s="1" t="s">
        <v>53</v>
      </c>
      <c r="F27" s="15">
        <v>0.04</v>
      </c>
      <c r="G27" s="29"/>
    </row>
    <row r="28" spans="1:7" x14ac:dyDescent="0.25">
      <c r="B28" s="22"/>
      <c r="C28" s="5"/>
      <c r="E28" s="1" t="s">
        <v>54</v>
      </c>
      <c r="F28" s="2">
        <v>7</v>
      </c>
      <c r="G28" s="2" t="s">
        <v>51</v>
      </c>
    </row>
    <row r="29" spans="1:7" x14ac:dyDescent="0.25">
      <c r="B29" s="28"/>
      <c r="C29" s="13"/>
      <c r="E29" s="1" t="s">
        <v>45</v>
      </c>
      <c r="F29" s="17">
        <v>0</v>
      </c>
    </row>
    <row r="30" spans="1:7" x14ac:dyDescent="0.25">
      <c r="E30" s="24" t="s">
        <v>47</v>
      </c>
      <c r="F30" s="25">
        <f>FV(F27,F28,F26,F29,)</f>
        <v>-3949.1472404480032</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90" zoomScaleNormal="90" workbookViewId="0">
      <selection activeCell="I6" sqref="A1:XFD1048576"/>
    </sheetView>
  </sheetViews>
  <sheetFormatPr defaultColWidth="9.140625" defaultRowHeight="15.75" x14ac:dyDescent="0.25"/>
  <cols>
    <col min="1" max="1" width="9.85546875" style="2" customWidth="1"/>
    <col min="2" max="3" width="9.28515625" style="2" bestFit="1" customWidth="1"/>
    <col min="4" max="4" width="11.7109375" style="2" bestFit="1" customWidth="1"/>
    <col min="5" max="16384" width="9.140625" style="2"/>
  </cols>
  <sheetData>
    <row r="1" spans="1:7" x14ac:dyDescent="0.25">
      <c r="A1" s="1" t="s">
        <v>0</v>
      </c>
    </row>
    <row r="2" spans="1:7" x14ac:dyDescent="0.25">
      <c r="A2" s="1" t="s">
        <v>13</v>
      </c>
    </row>
    <row r="4" spans="1:7" x14ac:dyDescent="0.25">
      <c r="A4" s="1" t="s">
        <v>14</v>
      </c>
      <c r="B4" s="1"/>
      <c r="C4" s="1"/>
      <c r="D4" s="1"/>
      <c r="E4" s="1"/>
      <c r="F4" s="1"/>
      <c r="G4" s="1"/>
    </row>
    <row r="5" spans="1:7" x14ac:dyDescent="0.25">
      <c r="A5" s="1"/>
      <c r="B5" s="1"/>
      <c r="C5" s="1"/>
      <c r="D5" s="1"/>
      <c r="E5" s="1"/>
      <c r="F5" s="1"/>
      <c r="G5" s="1"/>
    </row>
    <row r="6" spans="1:7" x14ac:dyDescent="0.25">
      <c r="A6" s="30" t="s">
        <v>15</v>
      </c>
      <c r="B6" s="31" t="s">
        <v>16</v>
      </c>
    </row>
    <row r="7" spans="1:7" x14ac:dyDescent="0.25">
      <c r="A7" s="32">
        <v>0</v>
      </c>
      <c r="B7" s="33">
        <v>-4000</v>
      </c>
    </row>
    <row r="8" spans="1:7" x14ac:dyDescent="0.25">
      <c r="A8" s="32">
        <v>1</v>
      </c>
      <c r="B8" s="34">
        <v>0</v>
      </c>
    </row>
    <row r="9" spans="1:7" x14ac:dyDescent="0.25">
      <c r="A9" s="32">
        <v>2</v>
      </c>
      <c r="B9" s="34">
        <v>1000</v>
      </c>
    </row>
    <row r="10" spans="1:7" x14ac:dyDescent="0.25">
      <c r="A10" s="32">
        <v>3</v>
      </c>
      <c r="B10" s="34">
        <v>1500</v>
      </c>
    </row>
    <row r="11" spans="1:7" x14ac:dyDescent="0.25">
      <c r="A11" s="32">
        <v>4</v>
      </c>
      <c r="B11" s="34">
        <v>3000</v>
      </c>
    </row>
    <row r="12" spans="1:7" x14ac:dyDescent="0.25">
      <c r="A12" s="32">
        <v>5</v>
      </c>
      <c r="B12" s="34">
        <v>4500</v>
      </c>
    </row>
    <row r="14" spans="1:7" x14ac:dyDescent="0.25">
      <c r="A14" s="1" t="s">
        <v>17</v>
      </c>
    </row>
    <row r="15" spans="1:7" x14ac:dyDescent="0.25">
      <c r="A15" s="2" t="s">
        <v>55</v>
      </c>
      <c r="B15" s="15">
        <v>0.06</v>
      </c>
    </row>
    <row r="16" spans="1:7" x14ac:dyDescent="0.25">
      <c r="A16" s="30" t="s">
        <v>15</v>
      </c>
      <c r="B16" s="31" t="s">
        <v>16</v>
      </c>
      <c r="C16" s="5" t="s">
        <v>56</v>
      </c>
      <c r="D16" s="3"/>
    </row>
    <row r="17" spans="1:9" x14ac:dyDescent="0.25">
      <c r="A17" s="32">
        <v>0</v>
      </c>
      <c r="B17" s="33">
        <v>-4000</v>
      </c>
      <c r="C17" s="5">
        <v>1</v>
      </c>
      <c r="D17" s="33">
        <v>-4000</v>
      </c>
    </row>
    <row r="18" spans="1:9" x14ac:dyDescent="0.25">
      <c r="A18" s="32">
        <v>1</v>
      </c>
      <c r="B18" s="34">
        <v>0</v>
      </c>
      <c r="C18" s="5">
        <f>(1+B15)^-A18</f>
        <v>0.94339622641509424</v>
      </c>
      <c r="D18" s="35">
        <v>0</v>
      </c>
    </row>
    <row r="19" spans="1:9" x14ac:dyDescent="0.25">
      <c r="A19" s="32">
        <v>2</v>
      </c>
      <c r="B19" s="34">
        <v>1000</v>
      </c>
      <c r="C19" s="5">
        <f>(1+B15)^-A19</f>
        <v>0.88999644001423983</v>
      </c>
      <c r="D19" s="35">
        <f>B19*C19</f>
        <v>889.99644001423985</v>
      </c>
    </row>
    <row r="20" spans="1:9" x14ac:dyDescent="0.25">
      <c r="A20" s="32">
        <v>3</v>
      </c>
      <c r="B20" s="34">
        <v>1500</v>
      </c>
      <c r="C20" s="5">
        <f>(1+B15)^-A20</f>
        <v>0.8396192830323016</v>
      </c>
      <c r="D20" s="35">
        <f t="shared" ref="D20:D22" si="0">B20*C20</f>
        <v>1259.4289245484524</v>
      </c>
      <c r="G20" s="29"/>
      <c r="H20" s="29"/>
    </row>
    <row r="21" spans="1:9" x14ac:dyDescent="0.25">
      <c r="A21" s="32">
        <v>4</v>
      </c>
      <c r="B21" s="34">
        <v>3000</v>
      </c>
      <c r="C21" s="5">
        <f>(1+B15)^-A21</f>
        <v>0.79209366323802044</v>
      </c>
      <c r="D21" s="35">
        <f t="shared" si="0"/>
        <v>2376.2809897140614</v>
      </c>
    </row>
    <row r="22" spans="1:9" x14ac:dyDescent="0.25">
      <c r="A22" s="32">
        <v>5</v>
      </c>
      <c r="B22" s="34">
        <v>4500</v>
      </c>
      <c r="C22" s="5">
        <f>(1+B15)^-A22</f>
        <v>0.74725817286605689</v>
      </c>
      <c r="D22" s="35">
        <f t="shared" si="0"/>
        <v>3362.6617778972559</v>
      </c>
    </row>
    <row r="23" spans="1:9" x14ac:dyDescent="0.25">
      <c r="B23" s="36"/>
      <c r="C23" s="37" t="s">
        <v>57</v>
      </c>
      <c r="D23" s="38">
        <f>D17+D18+D19+D20+D21+D22</f>
        <v>3888.3681321740096</v>
      </c>
    </row>
    <row r="25" spans="1:9" x14ac:dyDescent="0.25">
      <c r="A25" s="1" t="s">
        <v>18</v>
      </c>
    </row>
    <row r="26" spans="1:9" x14ac:dyDescent="0.25">
      <c r="A26" s="2" t="s">
        <v>59</v>
      </c>
      <c r="B26" s="22">
        <v>0.04</v>
      </c>
      <c r="C26" s="5"/>
      <c r="D26" s="3"/>
      <c r="I26" s="5"/>
    </row>
    <row r="27" spans="1:9" x14ac:dyDescent="0.25">
      <c r="A27" s="30" t="s">
        <v>15</v>
      </c>
      <c r="B27" s="31" t="s">
        <v>16</v>
      </c>
      <c r="C27" s="5" t="s">
        <v>58</v>
      </c>
      <c r="D27" s="3" t="s">
        <v>47</v>
      </c>
      <c r="E27" s="39"/>
      <c r="I27" s="5"/>
    </row>
    <row r="28" spans="1:9" x14ac:dyDescent="0.25">
      <c r="A28" s="32">
        <v>0</v>
      </c>
      <c r="B28" s="33">
        <v>-4000</v>
      </c>
      <c r="C28" s="5">
        <v>1</v>
      </c>
      <c r="D28" s="33">
        <v>-4000</v>
      </c>
      <c r="E28" s="39"/>
      <c r="I28" s="5"/>
    </row>
    <row r="29" spans="1:9" x14ac:dyDescent="0.25">
      <c r="A29" s="32">
        <v>1</v>
      </c>
      <c r="B29" s="34">
        <v>0</v>
      </c>
      <c r="C29" s="5">
        <f>(1+B26)^1</f>
        <v>1.04</v>
      </c>
      <c r="D29" s="35">
        <v>0</v>
      </c>
      <c r="E29" s="39"/>
      <c r="I29" s="5"/>
    </row>
    <row r="30" spans="1:9" x14ac:dyDescent="0.25">
      <c r="A30" s="32">
        <v>2</v>
      </c>
      <c r="B30" s="34">
        <v>1000</v>
      </c>
      <c r="C30" s="5">
        <f>(1+B26)^A30</f>
        <v>1.0816000000000001</v>
      </c>
      <c r="D30" s="35">
        <f>B30*C30</f>
        <v>1081.6000000000001</v>
      </c>
      <c r="E30" s="39"/>
      <c r="F30" s="39"/>
      <c r="I30" s="5"/>
    </row>
    <row r="31" spans="1:9" x14ac:dyDescent="0.25">
      <c r="A31" s="32">
        <v>3</v>
      </c>
      <c r="B31" s="34">
        <v>1500</v>
      </c>
      <c r="C31" s="5">
        <f>(1+B26)^A31</f>
        <v>1.1248640000000001</v>
      </c>
      <c r="D31" s="35">
        <f>B31*C31</f>
        <v>1687.296</v>
      </c>
      <c r="E31" s="39"/>
      <c r="I31" s="5"/>
    </row>
    <row r="32" spans="1:9" x14ac:dyDescent="0.25">
      <c r="A32" s="32">
        <v>4</v>
      </c>
      <c r="B32" s="34">
        <v>3000</v>
      </c>
      <c r="C32" s="5">
        <f>(1+B26)^A32</f>
        <v>1.1698585600000002</v>
      </c>
      <c r="D32" s="35">
        <f>B32*C32</f>
        <v>3509.5756800000008</v>
      </c>
      <c r="E32" s="39"/>
      <c r="I32" s="5"/>
    </row>
    <row r="33" spans="1:9" x14ac:dyDescent="0.25">
      <c r="A33" s="32">
        <v>5</v>
      </c>
      <c r="B33" s="34">
        <v>4500</v>
      </c>
      <c r="C33" s="13">
        <f>(1+B26)^A33</f>
        <v>1.2166529024000003</v>
      </c>
      <c r="D33" s="40">
        <f>B33*C33</f>
        <v>5474.9380608000019</v>
      </c>
      <c r="I33" s="13"/>
    </row>
    <row r="34" spans="1:9" x14ac:dyDescent="0.25">
      <c r="B34" s="41"/>
      <c r="C34" s="37" t="s">
        <v>60</v>
      </c>
      <c r="D34" s="42">
        <f>D28+D29+D30+D31+D32+D33</f>
        <v>7753.4097408000034</v>
      </c>
      <c r="E34" s="43"/>
      <c r="I34" s="13"/>
    </row>
    <row r="35" spans="1:9" x14ac:dyDescent="0.25">
      <c r="A35" s="44"/>
      <c r="B35" s="45"/>
      <c r="C35" s="32"/>
      <c r="D35" s="32"/>
      <c r="E35" s="46"/>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90" zoomScaleNormal="90" workbookViewId="0">
      <selection activeCell="B10" sqref="A1:XFD1048576"/>
    </sheetView>
  </sheetViews>
  <sheetFormatPr defaultColWidth="9.140625" defaultRowHeight="15.75" x14ac:dyDescent="0.25"/>
  <cols>
    <col min="1" max="2" width="9.140625" style="2"/>
    <col min="3" max="3" width="9.140625" style="3"/>
    <col min="4" max="4" width="9.140625" style="2"/>
    <col min="5" max="6" width="10.85546875" style="2" customWidth="1"/>
    <col min="7" max="7" width="12" style="2" customWidth="1"/>
    <col min="8" max="16384" width="9.140625" style="2"/>
  </cols>
  <sheetData>
    <row r="1" spans="1:7" x14ac:dyDescent="0.25">
      <c r="A1" s="1" t="s">
        <v>0</v>
      </c>
    </row>
    <row r="2" spans="1:7" x14ac:dyDescent="0.25">
      <c r="A2" s="1" t="s">
        <v>19</v>
      </c>
    </row>
    <row r="4" spans="1:7" x14ac:dyDescent="0.25">
      <c r="A4" s="123" t="s">
        <v>20</v>
      </c>
      <c r="B4" s="123"/>
      <c r="C4" s="123"/>
      <c r="D4" s="123"/>
      <c r="E4" s="123"/>
      <c r="F4" s="123"/>
      <c r="G4" s="123"/>
    </row>
    <row r="5" spans="1:7" x14ac:dyDescent="0.25">
      <c r="A5" s="123"/>
      <c r="B5" s="123"/>
      <c r="C5" s="123"/>
      <c r="D5" s="123"/>
      <c r="E5" s="123"/>
      <c r="F5" s="123"/>
      <c r="G5" s="123"/>
    </row>
    <row r="6" spans="1:7" x14ac:dyDescent="0.25">
      <c r="A6" s="123"/>
      <c r="B6" s="123"/>
      <c r="C6" s="123"/>
      <c r="D6" s="123"/>
      <c r="E6" s="123"/>
      <c r="F6" s="123"/>
      <c r="G6" s="123"/>
    </row>
    <row r="7" spans="1:7" x14ac:dyDescent="0.25">
      <c r="A7" s="123"/>
      <c r="B7" s="123"/>
      <c r="C7" s="123"/>
      <c r="D7" s="123"/>
      <c r="E7" s="123"/>
      <c r="F7" s="123"/>
      <c r="G7" s="123"/>
    </row>
    <row r="8" spans="1:7" x14ac:dyDescent="0.25">
      <c r="A8" s="1"/>
      <c r="B8" s="47"/>
      <c r="C8" s="47"/>
      <c r="D8" s="47"/>
      <c r="E8" s="47"/>
      <c r="F8" s="47"/>
      <c r="G8" s="47"/>
    </row>
    <row r="9" spans="1:7" x14ac:dyDescent="0.25">
      <c r="A9" s="2" t="s">
        <v>61</v>
      </c>
      <c r="B9" s="15">
        <v>0.05</v>
      </c>
      <c r="C9" s="48"/>
      <c r="D9" s="5"/>
      <c r="E9" s="5"/>
      <c r="F9" s="5"/>
      <c r="G9" s="49"/>
    </row>
    <row r="10" spans="1:7" x14ac:dyDescent="0.25">
      <c r="A10" s="50" t="s">
        <v>62</v>
      </c>
      <c r="B10" s="18">
        <v>20</v>
      </c>
      <c r="C10" s="5" t="s">
        <v>51</v>
      </c>
      <c r="E10" s="5"/>
      <c r="F10" s="49"/>
      <c r="G10" s="49"/>
    </row>
    <row r="11" spans="1:7" x14ac:dyDescent="0.25">
      <c r="A11" s="26" t="s">
        <v>63</v>
      </c>
      <c r="B11" s="51">
        <v>1.25</v>
      </c>
      <c r="E11" s="3"/>
    </row>
    <row r="12" spans="1:7" x14ac:dyDescent="0.25">
      <c r="A12" s="48" t="s">
        <v>64</v>
      </c>
      <c r="B12" s="51">
        <v>25</v>
      </c>
      <c r="C12" s="9"/>
      <c r="E12" s="9"/>
    </row>
    <row r="13" spans="1:7" x14ac:dyDescent="0.25">
      <c r="A13" s="52" t="s">
        <v>65</v>
      </c>
      <c r="B13" s="53">
        <f>PV(B9,B10,-B11,B12)</f>
        <v>6.1555258563499677</v>
      </c>
      <c r="C13" s="25" t="s">
        <v>66</v>
      </c>
      <c r="E13" s="9"/>
    </row>
    <row r="14" spans="1:7" x14ac:dyDescent="0.25">
      <c r="A14" s="28"/>
      <c r="B14" s="54"/>
      <c r="C14" s="1"/>
      <c r="D14" s="1"/>
      <c r="E14" s="13"/>
    </row>
    <row r="15" spans="1:7" x14ac:dyDescent="0.25">
      <c r="A15" s="55"/>
      <c r="C15" s="2"/>
    </row>
    <row r="16" spans="1:7" x14ac:dyDescent="0.25">
      <c r="B16" s="3"/>
      <c r="C16" s="2"/>
    </row>
    <row r="17" spans="1:7" x14ac:dyDescent="0.25">
      <c r="A17" s="1" t="s">
        <v>23</v>
      </c>
      <c r="B17" s="3"/>
      <c r="C17" s="2"/>
    </row>
    <row r="18" spans="1:7" x14ac:dyDescent="0.25">
      <c r="A18" s="1" t="s">
        <v>21</v>
      </c>
      <c r="B18" s="47"/>
      <c r="C18" s="47"/>
      <c r="D18" s="47"/>
      <c r="E18" s="47"/>
      <c r="F18" s="47"/>
      <c r="G18" s="47"/>
    </row>
    <row r="19" spans="1:7" x14ac:dyDescent="0.25">
      <c r="A19" s="1" t="s">
        <v>22</v>
      </c>
      <c r="B19" s="47"/>
      <c r="C19" s="47"/>
      <c r="D19" s="47"/>
      <c r="E19" s="47"/>
      <c r="F19" s="47"/>
      <c r="G19" s="47"/>
    </row>
    <row r="20" spans="1:7" x14ac:dyDescent="0.25">
      <c r="B20" s="3"/>
      <c r="C20" s="2"/>
      <c r="G20" s="29"/>
    </row>
    <row r="21" spans="1:7" x14ac:dyDescent="0.25">
      <c r="A21" s="124" t="s">
        <v>67</v>
      </c>
      <c r="B21" s="124"/>
      <c r="C21" s="124"/>
      <c r="D21" s="124"/>
      <c r="E21" s="124"/>
      <c r="F21" s="124"/>
      <c r="G21" s="124"/>
    </row>
    <row r="22" spans="1:7" x14ac:dyDescent="0.25">
      <c r="A22" s="124"/>
      <c r="B22" s="124"/>
      <c r="C22" s="124"/>
      <c r="D22" s="124"/>
      <c r="E22" s="124"/>
      <c r="F22" s="124"/>
      <c r="G22" s="124"/>
    </row>
    <row r="23" spans="1:7" x14ac:dyDescent="0.25">
      <c r="A23" s="124"/>
      <c r="B23" s="124"/>
      <c r="C23" s="124"/>
      <c r="D23" s="124"/>
      <c r="E23" s="124"/>
      <c r="F23" s="124"/>
      <c r="G23" s="124"/>
    </row>
    <row r="24" spans="1:7" x14ac:dyDescent="0.25">
      <c r="A24" s="124"/>
      <c r="B24" s="124"/>
      <c r="C24" s="124"/>
      <c r="D24" s="124"/>
      <c r="E24" s="124"/>
      <c r="F24" s="124"/>
      <c r="G24" s="124"/>
    </row>
    <row r="25" spans="1:7" x14ac:dyDescent="0.25">
      <c r="A25" s="124"/>
      <c r="B25" s="124"/>
      <c r="C25" s="124"/>
      <c r="D25" s="124"/>
      <c r="E25" s="124"/>
      <c r="F25" s="124"/>
      <c r="G25" s="124"/>
    </row>
    <row r="26" spans="1:7" x14ac:dyDescent="0.25">
      <c r="A26" s="124"/>
      <c r="B26" s="124"/>
      <c r="C26" s="124"/>
      <c r="D26" s="124"/>
      <c r="E26" s="124"/>
      <c r="F26" s="124"/>
      <c r="G26" s="124"/>
    </row>
    <row r="27" spans="1:7" x14ac:dyDescent="0.25">
      <c r="A27" s="124"/>
      <c r="B27" s="124"/>
      <c r="C27" s="124"/>
      <c r="D27" s="124"/>
      <c r="E27" s="124"/>
      <c r="F27" s="124"/>
      <c r="G27" s="124"/>
    </row>
    <row r="28" spans="1:7" x14ac:dyDescent="0.25">
      <c r="A28" s="124"/>
      <c r="B28" s="124"/>
      <c r="C28" s="124"/>
      <c r="D28" s="124"/>
      <c r="E28" s="124"/>
      <c r="F28" s="124"/>
      <c r="G28" s="124"/>
    </row>
    <row r="29" spans="1:7" x14ac:dyDescent="0.25">
      <c r="A29" s="124"/>
      <c r="B29" s="124"/>
      <c r="C29" s="124"/>
      <c r="D29" s="124"/>
      <c r="E29" s="124"/>
      <c r="F29" s="124"/>
      <c r="G29" s="124"/>
    </row>
  </sheetData>
  <mergeCells count="2">
    <mergeCell ref="A4:G7"/>
    <mergeCell ref="A21:G29"/>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topLeftCell="A38" zoomScale="90" zoomScaleNormal="90" workbookViewId="0">
      <selection activeCell="A60" sqref="A1:XFD1048576"/>
    </sheetView>
  </sheetViews>
  <sheetFormatPr defaultColWidth="9.140625" defaultRowHeight="15.75" x14ac:dyDescent="0.25"/>
  <cols>
    <col min="1" max="1" width="9.140625" style="57"/>
    <col min="2" max="2" width="14.7109375" style="57" customWidth="1"/>
    <col min="3" max="3" width="16.28515625" style="57" customWidth="1"/>
    <col min="4" max="4" width="10.7109375" style="58" customWidth="1"/>
    <col min="5" max="5" width="12.85546875" style="57" customWidth="1"/>
    <col min="6" max="16384" width="9.140625" style="57"/>
  </cols>
  <sheetData>
    <row r="1" spans="1:5" x14ac:dyDescent="0.25">
      <c r="A1" s="56" t="s">
        <v>24</v>
      </c>
    </row>
    <row r="2" spans="1:5" x14ac:dyDescent="0.25">
      <c r="A2" s="56" t="s">
        <v>25</v>
      </c>
    </row>
    <row r="4" spans="1:5" ht="15" customHeight="1" x14ac:dyDescent="0.25">
      <c r="A4" s="125" t="s">
        <v>26</v>
      </c>
      <c r="B4" s="125"/>
      <c r="C4" s="125"/>
      <c r="D4" s="125"/>
      <c r="E4" s="125"/>
    </row>
    <row r="5" spans="1:5" x14ac:dyDescent="0.25">
      <c r="A5" s="125"/>
      <c r="B5" s="125"/>
      <c r="C5" s="125"/>
      <c r="D5" s="125"/>
      <c r="E5" s="125"/>
    </row>
    <row r="6" spans="1:5" x14ac:dyDescent="0.25">
      <c r="A6" s="125"/>
      <c r="B6" s="125"/>
      <c r="C6" s="125"/>
      <c r="D6" s="125"/>
      <c r="E6" s="125"/>
    </row>
    <row r="7" spans="1:5" x14ac:dyDescent="0.25">
      <c r="A7" s="125"/>
      <c r="B7" s="125"/>
      <c r="C7" s="125"/>
      <c r="D7" s="125"/>
      <c r="E7" s="125"/>
    </row>
    <row r="9" spans="1:5" x14ac:dyDescent="0.25">
      <c r="A9" s="56" t="s">
        <v>27</v>
      </c>
    </row>
    <row r="10" spans="1:5" x14ac:dyDescent="0.25">
      <c r="A10" s="56" t="s">
        <v>68</v>
      </c>
      <c r="C10" s="59">
        <v>72500</v>
      </c>
    </row>
    <row r="11" spans="1:5" x14ac:dyDescent="0.25">
      <c r="B11" s="60"/>
      <c r="C11" s="61"/>
      <c r="D11" s="62"/>
      <c r="E11" s="63"/>
    </row>
    <row r="12" spans="1:5" x14ac:dyDescent="0.25">
      <c r="A12" s="57" t="s">
        <v>69</v>
      </c>
      <c r="B12" s="64" t="s">
        <v>70</v>
      </c>
      <c r="C12" s="61"/>
      <c r="D12" s="65"/>
    </row>
    <row r="13" spans="1:5" x14ac:dyDescent="0.25">
      <c r="A13" s="57">
        <v>1</v>
      </c>
      <c r="B13" s="66">
        <v>18000</v>
      </c>
      <c r="C13" s="66">
        <v>18000</v>
      </c>
      <c r="D13" s="67"/>
    </row>
    <row r="14" spans="1:5" x14ac:dyDescent="0.25">
      <c r="A14" s="57">
        <v>2</v>
      </c>
      <c r="B14" s="66">
        <v>18000</v>
      </c>
      <c r="C14" s="68">
        <f>C13+B14</f>
        <v>36000</v>
      </c>
      <c r="D14" s="69"/>
    </row>
    <row r="15" spans="1:5" x14ac:dyDescent="0.25">
      <c r="A15" s="57">
        <v>3</v>
      </c>
      <c r="B15" s="66">
        <v>18000</v>
      </c>
      <c r="C15" s="68">
        <f>C14+B15</f>
        <v>54000</v>
      </c>
      <c r="D15" s="69"/>
      <c r="E15" s="70"/>
    </row>
    <row r="16" spans="1:5" x14ac:dyDescent="0.25">
      <c r="A16" s="57">
        <v>4</v>
      </c>
      <c r="B16" s="66">
        <v>18000</v>
      </c>
      <c r="C16" s="68">
        <f>C15+B16</f>
        <v>72000</v>
      </c>
      <c r="D16" s="69"/>
    </row>
    <row r="17" spans="1:5" x14ac:dyDescent="0.25">
      <c r="A17" s="57">
        <v>5</v>
      </c>
      <c r="B17" s="66">
        <v>18000</v>
      </c>
      <c r="C17" s="71">
        <f>(C10-C16)/C10</f>
        <v>6.8965517241379309E-3</v>
      </c>
      <c r="D17" s="72" t="s">
        <v>71</v>
      </c>
    </row>
    <row r="18" spans="1:5" x14ac:dyDescent="0.25">
      <c r="A18" s="57">
        <v>6</v>
      </c>
      <c r="B18" s="66">
        <v>18000</v>
      </c>
      <c r="C18" s="71"/>
      <c r="D18" s="69"/>
      <c r="E18" s="73"/>
    </row>
    <row r="19" spans="1:5" x14ac:dyDescent="0.25">
      <c r="A19" s="57">
        <v>7</v>
      </c>
      <c r="B19" s="66">
        <v>18000</v>
      </c>
      <c r="C19" s="71"/>
      <c r="D19" s="74"/>
      <c r="E19" s="75"/>
    </row>
    <row r="20" spans="1:5" x14ac:dyDescent="0.25">
      <c r="B20" s="76"/>
      <c r="C20" s="71"/>
      <c r="D20" s="77"/>
      <c r="E20" s="75"/>
    </row>
    <row r="21" spans="1:5" x14ac:dyDescent="0.25">
      <c r="B21" s="75"/>
      <c r="C21" s="78"/>
      <c r="D21" s="79"/>
    </row>
    <row r="22" spans="1:5" x14ac:dyDescent="0.25">
      <c r="B22" s="75"/>
      <c r="C22" s="78"/>
      <c r="D22" s="79"/>
    </row>
    <row r="23" spans="1:5" x14ac:dyDescent="0.25">
      <c r="B23" s="80"/>
      <c r="C23" s="56"/>
    </row>
    <row r="24" spans="1:5" x14ac:dyDescent="0.25">
      <c r="A24" s="81"/>
      <c r="B24" s="82"/>
    </row>
    <row r="25" spans="1:5" x14ac:dyDescent="0.25">
      <c r="A25" s="56" t="s">
        <v>28</v>
      </c>
      <c r="D25" s="58" t="s">
        <v>55</v>
      </c>
      <c r="E25" s="83">
        <v>0.05</v>
      </c>
    </row>
    <row r="26" spans="1:5" x14ac:dyDescent="0.25">
      <c r="A26" s="57" t="s">
        <v>69</v>
      </c>
      <c r="B26" s="64" t="s">
        <v>70</v>
      </c>
      <c r="C26" s="84" t="s">
        <v>72</v>
      </c>
      <c r="E26" s="57" t="s">
        <v>65</v>
      </c>
    </row>
    <row r="27" spans="1:5" x14ac:dyDescent="0.25">
      <c r="A27" s="57">
        <v>0</v>
      </c>
      <c r="B27" s="66">
        <v>-72500</v>
      </c>
      <c r="C27" s="57">
        <v>1</v>
      </c>
      <c r="D27" s="85"/>
      <c r="E27" s="66">
        <v>-72500</v>
      </c>
    </row>
    <row r="28" spans="1:5" x14ac:dyDescent="0.25">
      <c r="A28" s="57">
        <v>1</v>
      </c>
      <c r="B28" s="66">
        <v>18000</v>
      </c>
      <c r="C28" s="57">
        <f>(1+E25)^-A28</f>
        <v>0.95238095238095233</v>
      </c>
      <c r="D28" s="86"/>
      <c r="E28" s="87">
        <f t="shared" ref="E28:E34" si="0">B28*C28</f>
        <v>17142.857142857141</v>
      </c>
    </row>
    <row r="29" spans="1:5" x14ac:dyDescent="0.25">
      <c r="A29" s="57">
        <v>2</v>
      </c>
      <c r="B29" s="66">
        <v>18000</v>
      </c>
      <c r="C29" s="57">
        <f>(1+E25)^-A29</f>
        <v>0.90702947845804982</v>
      </c>
      <c r="D29" s="86"/>
      <c r="E29" s="87">
        <f t="shared" si="0"/>
        <v>16326.530612244896</v>
      </c>
    </row>
    <row r="30" spans="1:5" x14ac:dyDescent="0.25">
      <c r="A30" s="57">
        <v>3</v>
      </c>
      <c r="B30" s="66">
        <v>18000</v>
      </c>
      <c r="C30" s="57">
        <f>(1+E25)^-A30</f>
        <v>0.86383759853147601</v>
      </c>
      <c r="E30" s="87">
        <f t="shared" si="0"/>
        <v>15549.076773566569</v>
      </c>
    </row>
    <row r="31" spans="1:5" x14ac:dyDescent="0.25">
      <c r="A31" s="57">
        <v>4</v>
      </c>
      <c r="B31" s="66">
        <v>18000</v>
      </c>
      <c r="C31" s="57">
        <f>(1+E25)^-A31</f>
        <v>0.82270247479188197</v>
      </c>
      <c r="E31" s="87">
        <f t="shared" si="0"/>
        <v>14808.644546253876</v>
      </c>
    </row>
    <row r="32" spans="1:5" x14ac:dyDescent="0.25">
      <c r="A32" s="57">
        <v>5</v>
      </c>
      <c r="B32" s="66">
        <v>18000</v>
      </c>
      <c r="C32" s="57">
        <f>(1+E25)^-A32</f>
        <v>0.78352616646845896</v>
      </c>
      <c r="E32" s="87">
        <f t="shared" si="0"/>
        <v>14103.470996432261</v>
      </c>
    </row>
    <row r="33" spans="1:6" x14ac:dyDescent="0.25">
      <c r="A33" s="57">
        <v>6</v>
      </c>
      <c r="B33" s="66">
        <v>18000</v>
      </c>
      <c r="C33" s="57">
        <f>(1+E25)^-A33</f>
        <v>0.74621539663662761</v>
      </c>
      <c r="E33" s="87">
        <f t="shared" si="0"/>
        <v>13431.877139459297</v>
      </c>
    </row>
    <row r="34" spans="1:6" x14ac:dyDescent="0.25">
      <c r="A34" s="57">
        <v>7</v>
      </c>
      <c r="B34" s="66">
        <v>18000</v>
      </c>
      <c r="C34" s="57">
        <f>(1+E25)^-A34</f>
        <v>0.71068133013012147</v>
      </c>
      <c r="E34" s="87">
        <f t="shared" si="0"/>
        <v>12792.263942342186</v>
      </c>
    </row>
    <row r="35" spans="1:6" x14ac:dyDescent="0.25">
      <c r="C35" s="88" t="s">
        <v>57</v>
      </c>
      <c r="D35" s="89"/>
      <c r="E35" s="90">
        <f>E27+E28+E29+E30+E31+E32+E33+E34</f>
        <v>31654.721153156228</v>
      </c>
    </row>
    <row r="36" spans="1:6" x14ac:dyDescent="0.25">
      <c r="C36" s="91"/>
    </row>
    <row r="39" spans="1:6" x14ac:dyDescent="0.25">
      <c r="A39" s="56" t="s">
        <v>29</v>
      </c>
    </row>
    <row r="40" spans="1:6" x14ac:dyDescent="0.25">
      <c r="B40" s="92"/>
      <c r="C40" s="83"/>
    </row>
    <row r="41" spans="1:6" x14ac:dyDescent="0.25">
      <c r="A41" s="57" t="s">
        <v>69</v>
      </c>
      <c r="B41" s="64" t="s">
        <v>70</v>
      </c>
      <c r="C41" s="57" t="s">
        <v>79</v>
      </c>
    </row>
    <row r="42" spans="1:6" x14ac:dyDescent="0.25">
      <c r="A42" s="57">
        <v>0</v>
      </c>
      <c r="B42" s="66">
        <v>-72500</v>
      </c>
      <c r="C42" s="87">
        <f>B42*(1+E25)^-A42</f>
        <v>-72500</v>
      </c>
      <c r="F42" s="58"/>
    </row>
    <row r="43" spans="1:6" x14ac:dyDescent="0.25">
      <c r="A43" s="57">
        <v>1</v>
      </c>
      <c r="B43" s="66">
        <v>18000</v>
      </c>
      <c r="C43" s="57">
        <f>B43*(1+E25)^-A43</f>
        <v>17142.857142857141</v>
      </c>
      <c r="F43" s="93"/>
    </row>
    <row r="44" spans="1:6" x14ac:dyDescent="0.25">
      <c r="A44" s="57">
        <v>2</v>
      </c>
      <c r="B44" s="66">
        <v>18000</v>
      </c>
      <c r="C44" s="57">
        <f>B44*(1+E25)^-A44</f>
        <v>16326.530612244896</v>
      </c>
    </row>
    <row r="45" spans="1:6" x14ac:dyDescent="0.25">
      <c r="A45" s="57">
        <v>3</v>
      </c>
      <c r="B45" s="66">
        <v>18000</v>
      </c>
      <c r="C45" s="57">
        <f>B45*(1+E25)^-A45</f>
        <v>15549.076773566569</v>
      </c>
    </row>
    <row r="46" spans="1:6" x14ac:dyDescent="0.25">
      <c r="A46" s="57">
        <v>4</v>
      </c>
      <c r="B46" s="66">
        <v>18000</v>
      </c>
      <c r="C46" s="57">
        <f>B46*(1+E25)^-A46</f>
        <v>14808.644546253876</v>
      </c>
    </row>
    <row r="47" spans="1:6" x14ac:dyDescent="0.25">
      <c r="A47" s="57">
        <v>5</v>
      </c>
      <c r="B47" s="66">
        <v>18000</v>
      </c>
      <c r="C47" s="57">
        <f>B47*(1+E25)^-A47</f>
        <v>14103.470996432261</v>
      </c>
    </row>
    <row r="48" spans="1:6" x14ac:dyDescent="0.25">
      <c r="A48" s="57">
        <v>6</v>
      </c>
      <c r="B48" s="66">
        <v>18000</v>
      </c>
      <c r="C48" s="57">
        <f>B48*(1+E25)^-A48</f>
        <v>13431.877139459297</v>
      </c>
    </row>
    <row r="49" spans="1:9" x14ac:dyDescent="0.25">
      <c r="A49" s="57">
        <v>7</v>
      </c>
      <c r="B49" s="66">
        <v>18000</v>
      </c>
      <c r="C49" s="57">
        <f>B49*(1+E25)^-A49</f>
        <v>12792.263942342186</v>
      </c>
    </row>
    <row r="50" spans="1:9" x14ac:dyDescent="0.25">
      <c r="B50" s="88" t="s">
        <v>57</v>
      </c>
      <c r="C50" s="90">
        <f>SUM(C42:C49)</f>
        <v>31654.721153156228</v>
      </c>
    </row>
    <row r="51" spans="1:9" x14ac:dyDescent="0.25">
      <c r="B51" s="88" t="s">
        <v>73</v>
      </c>
      <c r="C51" s="94">
        <f>IRR(B42:B49)</f>
        <v>0.16090878135669473</v>
      </c>
    </row>
    <row r="54" spans="1:9" x14ac:dyDescent="0.25">
      <c r="A54" s="56" t="s">
        <v>30</v>
      </c>
    </row>
    <row r="55" spans="1:9" x14ac:dyDescent="0.25">
      <c r="B55" s="81"/>
    </row>
    <row r="56" spans="1:9" x14ac:dyDescent="0.25">
      <c r="B56" s="88" t="s">
        <v>74</v>
      </c>
      <c r="C56" s="94">
        <f>MIRR(B42:B49,E25,C40)</f>
        <v>8.2157223258181977E-2</v>
      </c>
    </row>
    <row r="59" spans="1:9" ht="3" customHeight="1" x14ac:dyDescent="0.25">
      <c r="A59" s="56" t="s">
        <v>31</v>
      </c>
    </row>
    <row r="60" spans="1:9" ht="15" customHeight="1" x14ac:dyDescent="0.25">
      <c r="A60" s="126" t="s">
        <v>80</v>
      </c>
      <c r="B60" s="126"/>
      <c r="C60" s="126"/>
      <c r="D60" s="126"/>
      <c r="E60" s="126"/>
      <c r="F60" s="126"/>
      <c r="G60" s="126"/>
      <c r="H60" s="126"/>
      <c r="I60" s="126"/>
    </row>
    <row r="61" spans="1:9" x14ac:dyDescent="0.25">
      <c r="A61" s="126"/>
      <c r="B61" s="126"/>
      <c r="C61" s="126"/>
      <c r="D61" s="126"/>
      <c r="E61" s="126"/>
      <c r="F61" s="126"/>
      <c r="G61" s="126"/>
      <c r="H61" s="126"/>
      <c r="I61" s="126"/>
    </row>
    <row r="62" spans="1:9" x14ac:dyDescent="0.25">
      <c r="A62" s="126"/>
      <c r="B62" s="126"/>
      <c r="C62" s="126"/>
      <c r="D62" s="126"/>
      <c r="E62" s="126"/>
      <c r="F62" s="126"/>
      <c r="G62" s="126"/>
      <c r="H62" s="126"/>
      <c r="I62" s="126"/>
    </row>
    <row r="63" spans="1:9" x14ac:dyDescent="0.25">
      <c r="A63" s="126"/>
      <c r="B63" s="126"/>
      <c r="C63" s="126"/>
      <c r="D63" s="126"/>
      <c r="E63" s="126"/>
      <c r="F63" s="126"/>
      <c r="G63" s="126"/>
      <c r="H63" s="126"/>
      <c r="I63" s="126"/>
    </row>
    <row r="64" spans="1:9" ht="4.5" customHeight="1" x14ac:dyDescent="0.25">
      <c r="A64" s="126"/>
      <c r="B64" s="126"/>
      <c r="C64" s="126"/>
      <c r="D64" s="126"/>
      <c r="E64" s="126"/>
      <c r="F64" s="126"/>
      <c r="G64" s="126"/>
      <c r="H64" s="126"/>
      <c r="I64" s="126"/>
    </row>
    <row r="65" spans="1:9" hidden="1" x14ac:dyDescent="0.25">
      <c r="A65" s="126"/>
      <c r="B65" s="126"/>
      <c r="C65" s="126"/>
      <c r="D65" s="126"/>
      <c r="E65" s="126"/>
      <c r="F65" s="126"/>
      <c r="G65" s="126"/>
      <c r="H65" s="126"/>
      <c r="I65" s="126"/>
    </row>
    <row r="66" spans="1:9" ht="3" hidden="1" customHeight="1" x14ac:dyDescent="0.25">
      <c r="A66" s="126"/>
      <c r="B66" s="126"/>
      <c r="C66" s="126"/>
      <c r="D66" s="126"/>
      <c r="E66" s="126"/>
      <c r="F66" s="126"/>
      <c r="G66" s="126"/>
      <c r="H66" s="126"/>
      <c r="I66" s="126"/>
    </row>
    <row r="67" spans="1:9" hidden="1" x14ac:dyDescent="0.25">
      <c r="A67" s="126"/>
      <c r="B67" s="126"/>
      <c r="C67" s="126"/>
      <c r="D67" s="126"/>
      <c r="E67" s="126"/>
      <c r="F67" s="126"/>
      <c r="G67" s="126"/>
      <c r="H67" s="126"/>
      <c r="I67" s="126"/>
    </row>
    <row r="68" spans="1:9" hidden="1" x14ac:dyDescent="0.25">
      <c r="A68" s="126"/>
      <c r="B68" s="126"/>
      <c r="C68" s="126"/>
      <c r="D68" s="126"/>
      <c r="E68" s="126"/>
      <c r="F68" s="126"/>
      <c r="G68" s="126"/>
      <c r="H68" s="126"/>
      <c r="I68" s="126"/>
    </row>
    <row r="69" spans="1:9" hidden="1" x14ac:dyDescent="0.25">
      <c r="A69" s="126"/>
      <c r="B69" s="126"/>
      <c r="C69" s="126"/>
      <c r="D69" s="126"/>
      <c r="E69" s="126"/>
      <c r="F69" s="126"/>
      <c r="G69" s="126"/>
      <c r="H69" s="126"/>
      <c r="I69" s="126"/>
    </row>
    <row r="70" spans="1:9" ht="18" customHeight="1" x14ac:dyDescent="0.25">
      <c r="A70" s="126"/>
      <c r="B70" s="126"/>
      <c r="C70" s="126"/>
      <c r="D70" s="126"/>
      <c r="E70" s="126"/>
      <c r="F70" s="126"/>
      <c r="G70" s="126"/>
      <c r="H70" s="126"/>
      <c r="I70" s="126"/>
    </row>
    <row r="71" spans="1:9" ht="24.75" customHeight="1" x14ac:dyDescent="0.25"/>
  </sheetData>
  <mergeCells count="2">
    <mergeCell ref="A4:E7"/>
    <mergeCell ref="A60:I7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14" zoomScale="90" zoomScaleNormal="90" workbookViewId="0">
      <selection activeCell="H13" sqref="H13"/>
    </sheetView>
  </sheetViews>
  <sheetFormatPr defaultColWidth="9.140625" defaultRowHeight="15.75" x14ac:dyDescent="0.25"/>
  <cols>
    <col min="1" max="1" width="9.140625" style="2"/>
    <col min="2" max="2" width="16.42578125" style="2" customWidth="1"/>
    <col min="3" max="3" width="13.140625" style="2" customWidth="1"/>
    <col min="4" max="4" width="13.28515625" style="2" customWidth="1"/>
    <col min="5" max="5" width="17.85546875" style="2" customWidth="1"/>
    <col min="6" max="16384" width="9.140625" style="2"/>
  </cols>
  <sheetData>
    <row r="1" spans="1:5" x14ac:dyDescent="0.25">
      <c r="A1" s="1" t="s">
        <v>24</v>
      </c>
    </row>
    <row r="2" spans="1:5" x14ac:dyDescent="0.25">
      <c r="A2" s="1" t="s">
        <v>32</v>
      </c>
    </row>
    <row r="4" spans="1:5" x14ac:dyDescent="0.25">
      <c r="A4" s="123" t="s">
        <v>33</v>
      </c>
      <c r="B4" s="123"/>
      <c r="C4" s="123"/>
      <c r="D4" s="123"/>
      <c r="E4" s="123"/>
    </row>
    <row r="5" spans="1:5" x14ac:dyDescent="0.25">
      <c r="A5" s="123"/>
      <c r="B5" s="123"/>
      <c r="C5" s="123"/>
      <c r="D5" s="123"/>
      <c r="E5" s="123"/>
    </row>
    <row r="6" spans="1:5" x14ac:dyDescent="0.25">
      <c r="A6" s="123"/>
      <c r="B6" s="123"/>
      <c r="C6" s="123"/>
      <c r="D6" s="123"/>
      <c r="E6" s="123"/>
    </row>
    <row r="7" spans="1:5" x14ac:dyDescent="0.25">
      <c r="A7" s="123"/>
      <c r="B7" s="123"/>
      <c r="C7" s="123"/>
      <c r="D7" s="123"/>
      <c r="E7" s="123"/>
    </row>
    <row r="9" spans="1:5" x14ac:dyDescent="0.25">
      <c r="A9" s="95" t="s">
        <v>15</v>
      </c>
      <c r="B9" s="95" t="s">
        <v>34</v>
      </c>
      <c r="C9" s="95" t="s">
        <v>35</v>
      </c>
    </row>
    <row r="10" spans="1:5" x14ac:dyDescent="0.25">
      <c r="A10" s="32">
        <v>1</v>
      </c>
      <c r="B10" s="96">
        <v>600000</v>
      </c>
      <c r="C10" s="96">
        <v>800000</v>
      </c>
    </row>
    <row r="11" spans="1:5" x14ac:dyDescent="0.25">
      <c r="A11" s="32">
        <v>2</v>
      </c>
      <c r="B11" s="96">
        <v>1250000</v>
      </c>
      <c r="C11" s="96">
        <v>400000</v>
      </c>
    </row>
    <row r="12" spans="1:5" x14ac:dyDescent="0.25">
      <c r="A12" s="32">
        <v>3</v>
      </c>
      <c r="B12" s="96">
        <v>1500000</v>
      </c>
      <c r="C12" s="96">
        <v>300000</v>
      </c>
    </row>
    <row r="14" spans="1:5" x14ac:dyDescent="0.25">
      <c r="A14" s="1" t="s">
        <v>36</v>
      </c>
    </row>
    <row r="15" spans="1:5" x14ac:dyDescent="0.25">
      <c r="A15" s="95" t="s">
        <v>15</v>
      </c>
      <c r="B15" s="95" t="s">
        <v>34</v>
      </c>
      <c r="C15" s="95" t="s">
        <v>35</v>
      </c>
    </row>
    <row r="16" spans="1:5" x14ac:dyDescent="0.25">
      <c r="A16" s="2">
        <v>0</v>
      </c>
      <c r="B16" s="96">
        <v>-1250000</v>
      </c>
      <c r="C16" s="96">
        <v>-1250000</v>
      </c>
    </row>
    <row r="17" spans="1:5" x14ac:dyDescent="0.25">
      <c r="A17" s="32">
        <v>1</v>
      </c>
      <c r="B17" s="96">
        <v>600000</v>
      </c>
      <c r="C17" s="96">
        <v>800000</v>
      </c>
    </row>
    <row r="18" spans="1:5" x14ac:dyDescent="0.25">
      <c r="A18" s="32">
        <v>2</v>
      </c>
      <c r="B18" s="96">
        <v>1250000</v>
      </c>
      <c r="C18" s="96">
        <v>400000</v>
      </c>
    </row>
    <row r="19" spans="1:5" x14ac:dyDescent="0.25">
      <c r="A19" s="32">
        <v>3</v>
      </c>
      <c r="B19" s="96">
        <v>1500000</v>
      </c>
      <c r="C19" s="96">
        <v>300000</v>
      </c>
    </row>
    <row r="20" spans="1:5" x14ac:dyDescent="0.25">
      <c r="A20" s="12" t="s">
        <v>73</v>
      </c>
      <c r="B20" s="97">
        <f>IRR(B16:B19)</f>
        <v>0.58679013666677959</v>
      </c>
      <c r="C20" s="97">
        <f>IRR(C16:C19)</f>
        <v>0.1181482281595807</v>
      </c>
    </row>
    <row r="22" spans="1:5" x14ac:dyDescent="0.25">
      <c r="A22" s="3"/>
      <c r="B22" s="98"/>
    </row>
    <row r="23" spans="1:5" x14ac:dyDescent="0.25">
      <c r="A23" s="99" t="s">
        <v>37</v>
      </c>
      <c r="B23" s="3"/>
    </row>
    <row r="24" spans="1:5" x14ac:dyDescent="0.25">
      <c r="B24" s="2" t="s">
        <v>75</v>
      </c>
      <c r="C24" s="15">
        <v>0.1</v>
      </c>
    </row>
    <row r="25" spans="1:5" x14ac:dyDescent="0.25">
      <c r="A25" s="100" t="s">
        <v>15</v>
      </c>
      <c r="B25" s="100" t="s">
        <v>34</v>
      </c>
      <c r="C25" s="101" t="s">
        <v>65</v>
      </c>
      <c r="D25" s="100" t="s">
        <v>35</v>
      </c>
      <c r="E25" s="102" t="s">
        <v>65</v>
      </c>
    </row>
    <row r="26" spans="1:5" x14ac:dyDescent="0.25">
      <c r="A26" s="2">
        <v>0</v>
      </c>
      <c r="B26" s="96">
        <v>-1250000</v>
      </c>
      <c r="C26" s="96">
        <f>-1250000*(1+$C$24)^-A26</f>
        <v>-1250000</v>
      </c>
      <c r="D26" s="96">
        <v>-1250000</v>
      </c>
      <c r="E26" s="96">
        <f>-1250000*(1+C24)^-A26</f>
        <v>-1250000</v>
      </c>
    </row>
    <row r="27" spans="1:5" x14ac:dyDescent="0.25">
      <c r="A27" s="32">
        <v>1</v>
      </c>
      <c r="B27" s="96">
        <v>600000</v>
      </c>
      <c r="C27" s="96">
        <f>600000*(1-$C$24)^-A27</f>
        <v>666666.66666666674</v>
      </c>
      <c r="D27" s="96">
        <v>800000</v>
      </c>
      <c r="E27" s="96">
        <f>800000*(1+C24)^-A27</f>
        <v>727272.72727272729</v>
      </c>
    </row>
    <row r="28" spans="1:5" x14ac:dyDescent="0.25">
      <c r="A28" s="32">
        <v>2</v>
      </c>
      <c r="B28" s="96">
        <v>1250000</v>
      </c>
      <c r="C28" s="96">
        <f>1250000*(1+$C$24)^-A28</f>
        <v>1033057.8512396694</v>
      </c>
      <c r="D28" s="96">
        <v>400000</v>
      </c>
      <c r="E28" s="96">
        <f>400000*(1+C24)^-A28</f>
        <v>330578.51239669416</v>
      </c>
    </row>
    <row r="29" spans="1:5" x14ac:dyDescent="0.25">
      <c r="A29" s="32">
        <v>3</v>
      </c>
      <c r="B29" s="96">
        <v>1500000</v>
      </c>
      <c r="C29" s="96">
        <f>900000*(1+$C$24)^-A29</f>
        <v>676183.32081141975</v>
      </c>
      <c r="D29" s="96">
        <v>300000</v>
      </c>
      <c r="E29" s="96">
        <f>300000*(1-C24)^-A29</f>
        <v>411522.63374485594</v>
      </c>
    </row>
    <row r="30" spans="1:5" x14ac:dyDescent="0.25">
      <c r="B30" s="12" t="s">
        <v>57</v>
      </c>
      <c r="C30" s="103">
        <f>SUM(C26:C29)</f>
        <v>1125907.8387177559</v>
      </c>
      <c r="D30" s="103"/>
      <c r="E30" s="103">
        <f t="shared" ref="E30" si="0">SUM(E26:E29)</f>
        <v>219373.87341427739</v>
      </c>
    </row>
  </sheetData>
  <mergeCells count="1">
    <mergeCell ref="A4:E7"/>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zoomScale="90" zoomScaleNormal="90" workbookViewId="0">
      <selection activeCell="I14" sqref="I14"/>
    </sheetView>
  </sheetViews>
  <sheetFormatPr defaultColWidth="9.140625" defaultRowHeight="15.75" x14ac:dyDescent="0.25"/>
  <cols>
    <col min="1" max="1" width="9.28515625" style="2" bestFit="1" customWidth="1"/>
    <col min="2" max="2" width="17.42578125" style="2" customWidth="1"/>
    <col min="3" max="3" width="9.28515625" style="2" bestFit="1" customWidth="1"/>
    <col min="4" max="4" width="10.5703125" style="2" bestFit="1" customWidth="1"/>
    <col min="5" max="5" width="10" style="2" bestFit="1" customWidth="1"/>
    <col min="6" max="16384" width="9.140625" style="2"/>
  </cols>
  <sheetData>
    <row r="1" spans="1:7" x14ac:dyDescent="0.25">
      <c r="A1" s="1" t="s">
        <v>24</v>
      </c>
    </row>
    <row r="2" spans="1:7" x14ac:dyDescent="0.25">
      <c r="A2" s="1" t="s">
        <v>38</v>
      </c>
    </row>
    <row r="4" spans="1:7" x14ac:dyDescent="0.25">
      <c r="A4" s="127" t="s">
        <v>39</v>
      </c>
      <c r="B4" s="127"/>
      <c r="C4" s="127"/>
      <c r="D4" s="127"/>
      <c r="E4" s="127"/>
      <c r="F4" s="127"/>
      <c r="G4" s="127"/>
    </row>
    <row r="5" spans="1:7" x14ac:dyDescent="0.25">
      <c r="A5" s="127"/>
      <c r="B5" s="127"/>
      <c r="C5" s="127"/>
      <c r="D5" s="127"/>
      <c r="E5" s="127"/>
      <c r="F5" s="127"/>
      <c r="G5" s="127"/>
    </row>
    <row r="6" spans="1:7" x14ac:dyDescent="0.25">
      <c r="A6" s="127"/>
      <c r="B6" s="127"/>
      <c r="C6" s="127"/>
      <c r="D6" s="127"/>
      <c r="E6" s="127"/>
      <c r="F6" s="127"/>
      <c r="G6" s="127"/>
    </row>
    <row r="7" spans="1:7" x14ac:dyDescent="0.25">
      <c r="A7" s="127"/>
      <c r="B7" s="127"/>
      <c r="C7" s="127"/>
      <c r="D7" s="127"/>
      <c r="E7" s="127"/>
      <c r="F7" s="127"/>
      <c r="G7" s="127"/>
    </row>
    <row r="8" spans="1:7" x14ac:dyDescent="0.25">
      <c r="A8" s="127"/>
      <c r="B8" s="127"/>
      <c r="C8" s="127"/>
      <c r="D8" s="127"/>
      <c r="E8" s="127"/>
      <c r="F8" s="127"/>
      <c r="G8" s="127"/>
    </row>
    <row r="9" spans="1:7" x14ac:dyDescent="0.25">
      <c r="A9" s="104"/>
    </row>
    <row r="10" spans="1:7" x14ac:dyDescent="0.25">
      <c r="A10" s="105" t="s">
        <v>15</v>
      </c>
      <c r="B10" s="106" t="s">
        <v>40</v>
      </c>
      <c r="C10" s="106" t="s">
        <v>41</v>
      </c>
    </row>
    <row r="11" spans="1:7" x14ac:dyDescent="0.25">
      <c r="A11" s="107">
        <v>1</v>
      </c>
      <c r="B11" s="108">
        <v>8000</v>
      </c>
      <c r="C11" s="108">
        <v>18000</v>
      </c>
      <c r="E11" s="108"/>
    </row>
    <row r="12" spans="1:7" x14ac:dyDescent="0.25">
      <c r="A12" s="107">
        <v>2</v>
      </c>
      <c r="B12" s="108">
        <f t="shared" ref="B12:B14" si="0">B11</f>
        <v>8000</v>
      </c>
      <c r="C12" s="108">
        <v>12500</v>
      </c>
      <c r="E12" s="108"/>
    </row>
    <row r="13" spans="1:7" x14ac:dyDescent="0.25">
      <c r="A13" s="107">
        <v>3</v>
      </c>
      <c r="B13" s="108">
        <f t="shared" si="0"/>
        <v>8000</v>
      </c>
      <c r="C13" s="108">
        <v>8000</v>
      </c>
      <c r="E13" s="108"/>
    </row>
    <row r="14" spans="1:7" x14ac:dyDescent="0.25">
      <c r="A14" s="107">
        <v>4</v>
      </c>
      <c r="B14" s="108">
        <f t="shared" si="0"/>
        <v>8000</v>
      </c>
      <c r="C14" s="108">
        <v>5000</v>
      </c>
      <c r="E14" s="108"/>
    </row>
    <row r="15" spans="1:7" x14ac:dyDescent="0.25">
      <c r="A15" s="107">
        <v>5</v>
      </c>
      <c r="B15" s="108">
        <f>B14</f>
        <v>8000</v>
      </c>
      <c r="C15" s="108">
        <v>4000</v>
      </c>
      <c r="E15" s="108"/>
    </row>
    <row r="16" spans="1:7" x14ac:dyDescent="0.25">
      <c r="A16" s="104"/>
    </row>
    <row r="17" spans="1:8" x14ac:dyDescent="0.25">
      <c r="A17" s="104" t="s">
        <v>42</v>
      </c>
    </row>
    <row r="18" spans="1:8" x14ac:dyDescent="0.25">
      <c r="A18" s="1"/>
      <c r="C18" s="2" t="s">
        <v>76</v>
      </c>
      <c r="D18" s="15">
        <v>7.0000000000000007E-2</v>
      </c>
    </row>
    <row r="19" spans="1:8" x14ac:dyDescent="0.25">
      <c r="A19" s="105" t="s">
        <v>15</v>
      </c>
      <c r="B19" s="106" t="s">
        <v>40</v>
      </c>
      <c r="C19" s="2" t="s">
        <v>77</v>
      </c>
      <c r="D19" s="106" t="s">
        <v>41</v>
      </c>
      <c r="E19" s="109" t="s">
        <v>78</v>
      </c>
      <c r="F19" s="3"/>
      <c r="G19" s="3"/>
      <c r="H19" s="3"/>
    </row>
    <row r="20" spans="1:8" x14ac:dyDescent="0.25">
      <c r="A20" s="32">
        <v>0</v>
      </c>
      <c r="B20" s="110">
        <v>-35000</v>
      </c>
      <c r="C20" s="2">
        <f>-35000*(1+D18)^-A20</f>
        <v>-35000</v>
      </c>
      <c r="D20" s="110">
        <v>-35000</v>
      </c>
      <c r="E20" s="3">
        <f>-35000*(1+D18)^-A20</f>
        <v>-35000</v>
      </c>
      <c r="F20" s="3"/>
      <c r="G20" s="3"/>
      <c r="H20" s="3"/>
    </row>
    <row r="21" spans="1:8" x14ac:dyDescent="0.25">
      <c r="A21" s="107">
        <v>1</v>
      </c>
      <c r="B21" s="108">
        <v>8000</v>
      </c>
      <c r="C21" s="2">
        <f>8000*(1+D18)^-A21</f>
        <v>7476.6355140186915</v>
      </c>
      <c r="D21" s="108">
        <v>18000</v>
      </c>
      <c r="E21" s="18">
        <f>18000*(1+D18)^-A21</f>
        <v>16822.429906542056</v>
      </c>
      <c r="F21" s="3"/>
      <c r="G21" s="18"/>
      <c r="H21" s="18"/>
    </row>
    <row r="22" spans="1:8" x14ac:dyDescent="0.25">
      <c r="A22" s="107">
        <v>2</v>
      </c>
      <c r="B22" s="108">
        <f t="shared" ref="B22:B24" si="1">B21</f>
        <v>8000</v>
      </c>
      <c r="C22" s="2">
        <f>8000*(1+D18)^-A22</f>
        <v>6987.5098261856929</v>
      </c>
      <c r="D22" s="108">
        <v>12500</v>
      </c>
      <c r="E22" s="111">
        <f>12500*(1+D18)^-A22</f>
        <v>10917.984103415145</v>
      </c>
      <c r="F22" s="112"/>
      <c r="G22" s="3"/>
      <c r="H22" s="3"/>
    </row>
    <row r="23" spans="1:8" x14ac:dyDescent="0.25">
      <c r="A23" s="107">
        <v>3</v>
      </c>
      <c r="B23" s="108">
        <f t="shared" si="1"/>
        <v>8000</v>
      </c>
      <c r="C23" s="2">
        <f>8000*(1+D18)^-A23</f>
        <v>6530.3830151268148</v>
      </c>
      <c r="D23" s="108">
        <v>8000</v>
      </c>
      <c r="E23" s="108">
        <f>8000*(1+D18)^-A23</f>
        <v>6530.3830151268148</v>
      </c>
      <c r="F23" s="108"/>
      <c r="G23" s="3"/>
      <c r="H23" s="3"/>
    </row>
    <row r="24" spans="1:8" x14ac:dyDescent="0.25">
      <c r="A24" s="107">
        <v>4</v>
      </c>
      <c r="B24" s="108">
        <f t="shared" si="1"/>
        <v>8000</v>
      </c>
      <c r="C24" s="2">
        <f>8000*(1+D18)^-A24</f>
        <v>6103.1616963802016</v>
      </c>
      <c r="D24" s="108">
        <v>5000</v>
      </c>
      <c r="E24" s="108">
        <f>5000*(1+D18)^-A24</f>
        <v>3814.4760602376259</v>
      </c>
      <c r="F24" s="108"/>
      <c r="G24" s="3"/>
      <c r="H24" s="3"/>
    </row>
    <row r="25" spans="1:8" x14ac:dyDescent="0.25">
      <c r="A25" s="107">
        <v>5</v>
      </c>
      <c r="B25" s="108">
        <f>B24</f>
        <v>8000</v>
      </c>
      <c r="C25" s="2">
        <f>8000*(1+D18)^-A25</f>
        <v>5703.8894358693469</v>
      </c>
      <c r="D25" s="108">
        <v>4000</v>
      </c>
      <c r="E25" s="108">
        <f>4000*(1+D18)^-A25</f>
        <v>2851.9447179346735</v>
      </c>
      <c r="F25" s="108"/>
      <c r="G25" s="113"/>
      <c r="H25" s="113"/>
    </row>
    <row r="26" spans="1:8" x14ac:dyDescent="0.25">
      <c r="B26" s="114" t="s">
        <v>57</v>
      </c>
      <c r="C26" s="115">
        <f>SUM(C20:C25)</f>
        <v>-2198.4205124192513</v>
      </c>
      <c r="D26" s="115"/>
      <c r="E26" s="115">
        <f t="shared" ref="E26" si="2">SUM(E20:E25)</f>
        <v>5937.2178032563152</v>
      </c>
      <c r="F26" s="108"/>
      <c r="G26" s="3"/>
      <c r="H26" s="3"/>
    </row>
    <row r="27" spans="1:8" x14ac:dyDescent="0.25">
      <c r="B27" s="114" t="s">
        <v>73</v>
      </c>
      <c r="C27" s="116">
        <f>IRR(C20:C25)</f>
        <v>-2.2217225922861905E-2</v>
      </c>
      <c r="D27" s="115"/>
      <c r="E27" s="117">
        <f>IRR(D20:D25)</f>
        <v>0.15341154005482527</v>
      </c>
      <c r="F27" s="108"/>
      <c r="G27" s="3"/>
      <c r="H27" s="3"/>
    </row>
    <row r="28" spans="1:8" x14ac:dyDescent="0.25">
      <c r="B28" s="9"/>
      <c r="C28" s="3"/>
      <c r="D28" s="9"/>
      <c r="E28" s="3"/>
      <c r="F28" s="3" t="s">
        <v>43</v>
      </c>
      <c r="G28" s="3"/>
      <c r="H28" s="3"/>
    </row>
    <row r="29" spans="1:8" x14ac:dyDescent="0.25">
      <c r="B29" s="3"/>
      <c r="C29" s="118"/>
      <c r="D29" s="118"/>
      <c r="E29" s="118"/>
      <c r="F29" s="3"/>
      <c r="G29" s="113"/>
      <c r="H29" s="113"/>
    </row>
    <row r="30" spans="1:8" x14ac:dyDescent="0.25">
      <c r="B30" s="3"/>
      <c r="C30" s="119"/>
      <c r="D30" s="120"/>
      <c r="E30" s="119"/>
      <c r="F30" s="3"/>
      <c r="G30" s="3"/>
      <c r="H30" s="3"/>
    </row>
    <row r="31" spans="1:8" x14ac:dyDescent="0.25">
      <c r="B31" s="3"/>
      <c r="C31" s="121"/>
      <c r="D31" s="121"/>
      <c r="E31" s="121"/>
      <c r="F31" s="3"/>
      <c r="G31" s="3"/>
      <c r="H31" s="3"/>
    </row>
    <row r="32" spans="1:8" x14ac:dyDescent="0.25">
      <c r="A32" s="3"/>
      <c r="B32" s="122"/>
      <c r="C32" s="98"/>
      <c r="D32" s="98"/>
      <c r="E32" s="3"/>
      <c r="F32" s="3"/>
      <c r="G32" s="3"/>
    </row>
    <row r="33" spans="1:10" x14ac:dyDescent="0.25">
      <c r="A33" s="99" t="s">
        <v>44</v>
      </c>
      <c r="B33" s="3"/>
      <c r="C33" s="3"/>
      <c r="D33" s="3"/>
      <c r="E33" s="3"/>
      <c r="F33" s="3"/>
      <c r="G33" s="3"/>
    </row>
    <row r="34" spans="1:10" x14ac:dyDescent="0.25">
      <c r="A34" s="128" t="s">
        <v>81</v>
      </c>
      <c r="B34" s="128"/>
      <c r="C34" s="128"/>
      <c r="D34" s="128"/>
      <c r="E34" s="128"/>
      <c r="F34" s="128"/>
      <c r="G34" s="128"/>
      <c r="H34" s="128"/>
      <c r="I34" s="128"/>
      <c r="J34" s="128"/>
    </row>
    <row r="35" spans="1:10" x14ac:dyDescent="0.25">
      <c r="A35" s="128"/>
      <c r="B35" s="128"/>
      <c r="C35" s="128"/>
      <c r="D35" s="128"/>
      <c r="E35" s="128"/>
      <c r="F35" s="128"/>
      <c r="G35" s="128"/>
      <c r="H35" s="128"/>
      <c r="I35" s="128"/>
      <c r="J35" s="128"/>
    </row>
    <row r="36" spans="1:10" x14ac:dyDescent="0.25">
      <c r="A36" s="128"/>
      <c r="B36" s="128"/>
      <c r="C36" s="128"/>
      <c r="D36" s="128"/>
      <c r="E36" s="128"/>
      <c r="F36" s="128"/>
      <c r="G36" s="128"/>
      <c r="H36" s="128"/>
      <c r="I36" s="128"/>
      <c r="J36" s="128"/>
    </row>
    <row r="37" spans="1:10" ht="21.75" customHeight="1" x14ac:dyDescent="0.25">
      <c r="A37" s="128"/>
      <c r="B37" s="128"/>
      <c r="C37" s="128"/>
      <c r="D37" s="128"/>
      <c r="E37" s="128"/>
      <c r="F37" s="128"/>
      <c r="G37" s="128"/>
      <c r="H37" s="128"/>
      <c r="I37" s="128"/>
      <c r="J37" s="128"/>
    </row>
    <row r="38" spans="1:10" hidden="1" x14ac:dyDescent="0.25">
      <c r="A38" s="128"/>
      <c r="B38" s="128"/>
      <c r="C38" s="128"/>
      <c r="D38" s="128"/>
      <c r="E38" s="128"/>
      <c r="F38" s="128"/>
      <c r="G38" s="128"/>
      <c r="H38" s="128"/>
      <c r="I38" s="128"/>
      <c r="J38" s="128"/>
    </row>
    <row r="39" spans="1:10" ht="4.5" customHeight="1" x14ac:dyDescent="0.25">
      <c r="A39" s="128"/>
      <c r="B39" s="128"/>
      <c r="C39" s="128"/>
      <c r="D39" s="128"/>
      <c r="E39" s="128"/>
      <c r="F39" s="128"/>
      <c r="G39" s="128"/>
      <c r="H39" s="128"/>
      <c r="I39" s="128"/>
      <c r="J39" s="128"/>
    </row>
    <row r="40" spans="1:10" ht="30" customHeight="1" x14ac:dyDescent="0.25"/>
  </sheetData>
  <mergeCells count="2">
    <mergeCell ref="A4:G8"/>
    <mergeCell ref="A34:J39"/>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4.1</vt:lpstr>
      <vt:lpstr>4.2</vt:lpstr>
      <vt:lpstr>4.3</vt:lpstr>
      <vt:lpstr>4.4</vt:lpstr>
      <vt:lpstr>4.5</vt:lpstr>
      <vt:lpstr>4.6</vt:lpstr>
      <vt:lpstr>4.7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Hunt</dc:creator>
  <cp:lastModifiedBy>GEOFF</cp:lastModifiedBy>
  <dcterms:created xsi:type="dcterms:W3CDTF">2020-08-10T17:54:59Z</dcterms:created>
  <dcterms:modified xsi:type="dcterms:W3CDTF">2021-04-22T15:46:03Z</dcterms:modified>
</cp:coreProperties>
</file>